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7" r:id="rId4"/>
  </sheets>
  <definedNames>
    <definedName name="Hfc" comment="Список сокращений типов классов и их расшифровка">#REF!</definedName>
    <definedName name="_xlnm.Print_Area" localSheetId="2">АнализКл!$A$7:$J$28</definedName>
    <definedName name="_xlnm.Print_Area" localSheetId="3">АнализОО!$A$7:$J$28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R4" i="27" l="1"/>
  <c r="R6" i="27" s="1"/>
  <c r="R5" i="27"/>
  <c r="K4" i="27"/>
  <c r="L4" i="27"/>
  <c r="L6" i="27" s="1"/>
  <c r="I20" i="27" s="1"/>
  <c r="H20" i="27" s="1"/>
  <c r="M4" i="27"/>
  <c r="N4" i="27"/>
  <c r="N6" i="27" s="1"/>
  <c r="I21" i="27" s="1"/>
  <c r="H21" i="27" s="1"/>
  <c r="O4" i="27"/>
  <c r="P4" i="27"/>
  <c r="P6" i="27" s="1"/>
  <c r="Q4" i="27"/>
  <c r="K5" i="27"/>
  <c r="L5" i="27"/>
  <c r="M5" i="27"/>
  <c r="N5" i="27"/>
  <c r="O5" i="27"/>
  <c r="P5" i="27"/>
  <c r="Q5" i="27"/>
  <c r="K6" i="27"/>
  <c r="I19" i="27" s="1"/>
  <c r="H19" i="27" s="1"/>
  <c r="M6" i="27"/>
  <c r="O6" i="27"/>
  <c r="Q6" i="27"/>
  <c r="I21" i="25"/>
  <c r="H21" i="25" s="1"/>
  <c r="H19" i="25"/>
  <c r="J20" i="25"/>
  <c r="J19" i="25"/>
  <c r="J18" i="25"/>
  <c r="J17" i="25"/>
  <c r="J16" i="25"/>
  <c r="J15" i="25"/>
  <c r="J14" i="25"/>
  <c r="J13" i="25"/>
  <c r="J12" i="25"/>
  <c r="I20" i="25"/>
  <c r="H20" i="25" s="1"/>
  <c r="I19" i="25"/>
  <c r="I18" i="25"/>
  <c r="H18" i="25" s="1"/>
  <c r="I17" i="25"/>
  <c r="H17" i="25" s="1"/>
  <c r="I16" i="25"/>
  <c r="H16" i="25" s="1"/>
  <c r="H15" i="25"/>
  <c r="H13" i="25"/>
  <c r="H12" i="25"/>
  <c r="H11" i="25"/>
  <c r="B17" i="27"/>
  <c r="C17" i="27"/>
  <c r="D17" i="27"/>
  <c r="E17" i="27"/>
  <c r="F17" i="27"/>
  <c r="G17" i="27"/>
  <c r="B18" i="27"/>
  <c r="C18" i="27"/>
  <c r="D18" i="27"/>
  <c r="E18" i="27"/>
  <c r="F18" i="27"/>
  <c r="G18" i="27"/>
  <c r="B19" i="27"/>
  <c r="C19" i="27"/>
  <c r="D19" i="27"/>
  <c r="E19" i="27"/>
  <c r="F19" i="27"/>
  <c r="G19" i="27"/>
  <c r="B20" i="27"/>
  <c r="C20" i="27"/>
  <c r="D20" i="27"/>
  <c r="E20" i="27"/>
  <c r="F20" i="27"/>
  <c r="G20" i="27"/>
  <c r="J21" i="25" l="1"/>
  <c r="D10" i="27" l="1"/>
  <c r="E10" i="27"/>
  <c r="C10" i="27"/>
  <c r="F11" i="27" l="1"/>
  <c r="F12" i="27"/>
  <c r="I15" i="25"/>
  <c r="I14" i="25"/>
  <c r="H14" i="25" s="1"/>
  <c r="I13" i="25"/>
  <c r="I12" i="25"/>
  <c r="I11" i="25"/>
  <c r="E11" i="27" l="1"/>
  <c r="G11" i="27"/>
  <c r="E12" i="27"/>
  <c r="G12" i="27"/>
  <c r="E13" i="27"/>
  <c r="F13" i="27"/>
  <c r="G13" i="27"/>
  <c r="E14" i="27"/>
  <c r="F14" i="27"/>
  <c r="G14" i="27"/>
  <c r="E15" i="27"/>
  <c r="F15" i="27"/>
  <c r="G15" i="27"/>
  <c r="E16" i="27"/>
  <c r="F16" i="27"/>
  <c r="G16" i="27"/>
  <c r="E21" i="27"/>
  <c r="F21" i="27"/>
  <c r="G21" i="27"/>
  <c r="D12" i="27"/>
  <c r="D13" i="27"/>
  <c r="D14" i="27"/>
  <c r="D15" i="27"/>
  <c r="D16" i="27"/>
  <c r="D21" i="27"/>
  <c r="D11" i="27"/>
  <c r="C12" i="27" l="1"/>
  <c r="C13" i="27"/>
  <c r="C14" i="27"/>
  <c r="C15" i="27"/>
  <c r="C16" i="27"/>
  <c r="C21" i="27"/>
  <c r="B12" i="27"/>
  <c r="B13" i="27"/>
  <c r="B14" i="27"/>
  <c r="B15" i="27"/>
  <c r="B16" i="27"/>
  <c r="B21" i="27"/>
  <c r="C11" i="27"/>
  <c r="C7" i="27"/>
  <c r="D5" i="27" l="1"/>
  <c r="E5" i="27"/>
  <c r="F5" i="27"/>
  <c r="G5" i="27"/>
  <c r="H5" i="27"/>
  <c r="I5" i="27"/>
  <c r="J5" i="27"/>
  <c r="C5" i="27"/>
  <c r="B11" i="27" l="1"/>
  <c r="J20" i="27" l="1"/>
  <c r="J19" i="27"/>
  <c r="D4" i="27"/>
  <c r="D6" i="27" s="1"/>
  <c r="I12" i="27" s="1"/>
  <c r="H12" i="27" s="1"/>
  <c r="C4" i="27"/>
  <c r="C6" i="27" s="1"/>
  <c r="I11" i="27" s="1"/>
  <c r="H11" i="27" s="1"/>
  <c r="E4" i="27"/>
  <c r="E6" i="27" s="1"/>
  <c r="I13" i="27" s="1"/>
  <c r="H13" i="27" s="1"/>
  <c r="F4" i="27"/>
  <c r="F6" i="27" s="1"/>
  <c r="I14" i="27" s="1"/>
  <c r="H14" i="27" s="1"/>
  <c r="G4" i="27"/>
  <c r="G6" i="27" s="1"/>
  <c r="I15" i="27" s="1"/>
  <c r="H15" i="27" s="1"/>
  <c r="H4" i="27"/>
  <c r="H6" i="27" s="1"/>
  <c r="I16" i="27" s="1"/>
  <c r="H16" i="27" s="1"/>
  <c r="I4" i="27"/>
  <c r="I6" i="27" s="1"/>
  <c r="I17" i="27" s="1"/>
  <c r="H17" i="27" s="1"/>
  <c r="J4" i="27"/>
  <c r="J6" i="27" s="1"/>
  <c r="I18" i="27" s="1"/>
  <c r="H18" i="27" s="1"/>
  <c r="F9" i="27"/>
  <c r="B24" i="27"/>
  <c r="B25" i="27"/>
  <c r="B26" i="27"/>
  <c r="B27" i="27"/>
  <c r="J18" i="27" l="1"/>
  <c r="J21" i="27"/>
  <c r="J13" i="27"/>
  <c r="J17" i="27"/>
  <c r="J16" i="27"/>
  <c r="J14" i="27"/>
  <c r="J15" i="27"/>
  <c r="J12" i="27"/>
  <c r="J11" i="27"/>
  <c r="F9" i="25"/>
  <c r="J11" i="25" l="1"/>
  <c r="B25" i="25"/>
  <c r="B26" i="25"/>
  <c r="B27" i="25"/>
  <c r="B24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H6" i="9"/>
  <c r="G6" i="9"/>
  <c r="G2" i="9" s="1"/>
  <c r="F6" i="9"/>
  <c r="E6" i="9"/>
  <c r="E2" i="9" s="1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F1" i="9"/>
  <c r="A1" i="9"/>
  <c r="I2" i="9" l="1"/>
  <c r="H2" i="9"/>
  <c r="T2" i="9"/>
  <c r="L2" i="9"/>
  <c r="P2" i="9"/>
</calcChain>
</file>

<file path=xl/sharedStrings.xml><?xml version="1.0" encoding="utf-8"?>
<sst xmlns="http://schemas.openxmlformats.org/spreadsheetml/2006/main" count="178" uniqueCount="107">
  <si>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</si>
  <si>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</si>
  <si>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</si>
  <si>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</si>
  <si>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</si>
  <si>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</si>
  <si>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</si>
  <si>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</si>
  <si>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</si>
  <si>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</si>
  <si>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</si>
  <si>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</si>
  <si>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</si>
  <si>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</si>
  <si>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</si>
  <si>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</si>
  <si>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</si>
  <si>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</si>
  <si>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</si>
  <si>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</si>
  <si>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</si>
  <si>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</si>
  <si>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</si>
  <si>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</si>
  <si>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</si>
  <si>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</si>
  <si>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</si>
  <si>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</si>
  <si>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</si>
  <si>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</si>
  <si>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</si>
  <si>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</si>
  <si>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</si>
  <si>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</si>
  <si>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</si>
  <si>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</si>
  <si>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</si>
  <si>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</si>
  <si>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</si>
  <si>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</si>
  <si>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</si>
  <si>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</si>
  <si>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</si>
  <si>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</si>
  <si>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</si>
  <si>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</si>
  <si>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</si>
  <si>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</si>
  <si>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</si>
  <si>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</si>
  <si>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</si>
  <si>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</si>
  <si>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</si>
  <si>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</si>
  <si>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</si>
  <si>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</si>
  <si>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</si>
  <si>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</si>
  <si>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</si>
  <si>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</si>
  <si>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</si>
  <si>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</si>
  <si>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</si>
  <si>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</si>
  <si>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</si>
  <si>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</si>
  <si>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</si>
  <si>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</si>
  <si>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</si>
  <si>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</si>
  <si>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</si>
  <si>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Анализ по результатам выполнения КДР</t>
  </si>
  <si>
    <t>по классу (просто скопировать и вставить проценты в строку 2)</t>
  </si>
  <si>
    <t>до</t>
  </si>
  <si>
    <t>от</t>
  </si>
  <si>
    <t>Заключение по заданиям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</si>
  <si>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</si>
  <si>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по школе или по муниципалитету (просто скопировать и вставить проценты в строку 2)</t>
  </si>
  <si>
    <t>Сумма баллов</t>
  </si>
  <si>
    <t>№ задания</t>
  </si>
  <si>
    <t>Технические строки</t>
  </si>
  <si>
    <t>Процент обучающихся получивших баллы в ОО (в муниципалитете)</t>
  </si>
  <si>
    <t>Б</t>
  </si>
  <si>
    <t>П</t>
  </si>
  <si>
    <t xml:space="preserve">Проверяемые умения, виды деятельности </t>
  </si>
  <si>
    <t>Коды проверяемых требований к уровню подготовки выпускников (по кодификатору)</t>
  </si>
  <si>
    <t>В</t>
  </si>
  <si>
    <t>Строение атома. Строение электронных оболочек атомов первых 20 элементов Периодической системы Д.И. Менделеева</t>
  </si>
  <si>
    <t>Проверяемое содержание</t>
  </si>
  <si>
    <t>Строение молекул. Химическая связь: ковалентная (полярная и неполярная), ионная, металлическая</t>
  </si>
  <si>
    <t>Валентность химических элементов. Степень окисления химических элементов</t>
  </si>
  <si>
    <t>Простые и сложные вещества. Основные классы неорганических веществ. Номенклатура неорганических соединений</t>
  </si>
  <si>
    <t>Химическая реакция. Условия и признаки протекания химических реакций. Химические уравнения. Сохранение массы веществ при химических реакциях. Классификация химических реакций по различным признакам: количеству и составу исходных и полученных веществ, изменению степеней окисления химических элементов, поглощению и выделению энергии</t>
  </si>
  <si>
    <t>Электролиты и неэлектролиты. Катионы и анионы. Электролитическая диссоциация кислот, щелочей и солей (средних)</t>
  </si>
  <si>
    <t>Чистые вещества и смеси. Правила безопасной работы в школьной лаборатории. Лабораторная посуда и оборудование. Человек в мире веществ, материалов и химических реакций. Проблемы безопасного использования веществ и химических реакций в повседневной жизни. Разделение смесей и очистка веществ. Приготовление растворов. Химическое загрязнение окружающей среды и его последствия</t>
  </si>
  <si>
    <t>Химические свойства оксидов: оснόвных, амфотерных, кислотных. Химические свойства оснований. Химические свойства кислот. Химические свойства солей (средних)</t>
  </si>
  <si>
    <t>Вычисление массовой доли химического элемента в веществе</t>
  </si>
  <si>
    <t>Степень окисления химических элементов. Окислитель и восстановитель. Окислительно-восстановительные реакции</t>
  </si>
  <si>
    <t>Химические свойства простых веществ. Химические свойства сложных веществ. Взаимосвязь различных классов неорганических веществ. Реакции ионного обмена
и условия их осуществления</t>
  </si>
  <si>
    <t>10
1 б</t>
  </si>
  <si>
    <t>10
2 б</t>
  </si>
  <si>
    <t>11
1 б</t>
  </si>
  <si>
    <t>11
2 б</t>
  </si>
  <si>
    <t>11
3 б</t>
  </si>
  <si>
    <t>11
4 б</t>
  </si>
  <si>
    <t>11
5 б</t>
  </si>
  <si>
    <t>КДР по химии (9 кл.) 19.03.2019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</si>
</sst>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8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7" fillId="0" borderId="34" xfId="0" applyFont="1" applyBorder="1" applyAlignment="1" applyProtection="1">
      <alignment horizontal="center" vertical="center" wrapText="1"/>
      <protection hidden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Border="1" applyAlignment="1">
      <alignment horizontal="left" vertical="center" wrapText="1"/>
    </xf>
    <xf numFmtId="49" fontId="14" fillId="0" borderId="0" xfId="0" applyNumberFormat="1" applyFont="1" applyFill="1" applyBorder="1" applyAlignment="1" applyProtection="1">
      <alignment horizontal="left" vertical="center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9" fontId="14" fillId="0" borderId="2" xfId="3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2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 hidden="1"/>
    </xf>
    <xf numFmtId="0" fontId="0" fillId="0" borderId="0" xfId="0" quotePrefix="1" applyProtection="1">
      <protection locked="0" hidden="1"/>
    </xf>
    <xf numFmtId="0" fontId="24" fillId="0" borderId="0" xfId="0" applyFont="1" applyProtection="1">
      <protection locked="0"/>
    </xf>
    <xf numFmtId="0" fontId="24" fillId="0" borderId="0" xfId="0" applyFont="1" applyAlignment="1">
      <alignment vertical="center"/>
    </xf>
    <xf numFmtId="0" fontId="20" fillId="0" borderId="2" xfId="0" applyNumberFormat="1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</xf>
    <xf numFmtId="0" fontId="20" fillId="0" borderId="2" xfId="0" applyNumberFormat="1" applyFont="1" applyBorder="1" applyAlignment="1" applyProtection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49" fontId="20" fillId="0" borderId="2" xfId="0" applyNumberFormat="1" applyFont="1" applyBorder="1" applyAlignment="1" applyProtection="1">
      <alignment horizontal="center" vertical="center" wrapText="1"/>
      <protection locked="0" hidden="1"/>
    </xf>
    <xf numFmtId="49" fontId="14" fillId="0" borderId="2" xfId="0" applyNumberFormat="1" applyFont="1" applyBorder="1" applyAlignment="1" applyProtection="1">
      <alignment horizontal="center" vertical="center" wrapText="1"/>
      <protection locked="0" hidden="1"/>
    </xf>
    <xf numFmtId="0" fontId="14" fillId="0" borderId="2" xfId="0" applyFont="1" applyBorder="1" applyAlignment="1" applyProtection="1">
      <alignment horizontal="center" vertical="center" wrapText="1"/>
      <protection locked="0" hidden="1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2" fillId="9" borderId="13" xfId="0" applyFont="1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23" fillId="0" borderId="31" xfId="0" applyFont="1" applyFill="1" applyBorder="1" applyAlignment="1" applyProtection="1">
      <alignment horizontal="center" vertical="center" wrapText="1"/>
      <protection locked="0" hidden="1"/>
    </xf>
    <xf numFmtId="0" fontId="23" fillId="0" borderId="16" xfId="0" applyFont="1" applyFill="1" applyBorder="1" applyAlignment="1" applyProtection="1">
      <alignment horizontal="center" vertical="center" wrapText="1"/>
      <protection locked="0" hidden="1"/>
    </xf>
    <xf numFmtId="0" fontId="23" fillId="0" borderId="35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8E4B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13" sqref="A13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104" t="e">
        <f>#REF!</f>
        <v>#REF!</v>
      </c>
      <c r="B1" s="105"/>
      <c r="C1" s="106"/>
      <c r="D1" s="39" t="s">
        <v>54</v>
      </c>
      <c r="E1" s="31"/>
      <c r="F1" s="107" t="e">
        <f>#REF!</f>
        <v>#REF!</v>
      </c>
      <c r="G1" s="108"/>
      <c r="H1" s="109" t="s">
        <v>51</v>
      </c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02" t="s">
        <v>52</v>
      </c>
      <c r="B3" s="110" t="s">
        <v>49</v>
      </c>
      <c r="C3" s="112" t="s">
        <v>48</v>
      </c>
      <c r="D3" s="99" t="s">
        <v>55</v>
      </c>
      <c r="E3" s="101" t="s">
        <v>50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2" t="s">
        <v>57</v>
      </c>
      <c r="W3" s="103"/>
      <c r="X3" s="103"/>
      <c r="Y3" s="103"/>
      <c r="Z3" s="102" t="s">
        <v>59</v>
      </c>
      <c r="AA3" s="103"/>
      <c r="AB3" s="103"/>
      <c r="AC3" s="103"/>
      <c r="AD3" s="97" t="s">
        <v>58</v>
      </c>
    </row>
    <row r="4" spans="1:30" ht="16.5" thickBot="1" x14ac:dyDescent="0.3">
      <c r="A4" s="102"/>
      <c r="B4" s="111"/>
      <c r="C4" s="113"/>
      <c r="D4" s="100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98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D10" sqref="D10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28"/>
  <sheetViews>
    <sheetView zoomScale="80" zoomScaleNormal="80" workbookViewId="0">
      <selection activeCell="C8" sqref="C8"/>
    </sheetView>
  </sheetViews>
  <sheetFormatPr defaultRowHeight="15" x14ac:dyDescent="0.25"/>
  <cols>
    <col min="2" max="2" width="10.85546875" customWidth="1"/>
    <col min="3" max="3" width="40.7109375" customWidth="1"/>
    <col min="4" max="4" width="26.285156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54.85546875" customWidth="1"/>
  </cols>
  <sheetData>
    <row r="1" spans="2:13" x14ac:dyDescent="0.25">
      <c r="J1" s="90"/>
    </row>
    <row r="2" spans="2:13" s="55" customFormat="1" x14ac:dyDescent="0.25">
      <c r="B2" s="59" t="s">
        <v>70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2:13" x14ac:dyDescent="0.25">
      <c r="C3" s="66">
        <v>1</v>
      </c>
      <c r="D3" s="67">
        <v>2</v>
      </c>
      <c r="E3" s="66">
        <v>3</v>
      </c>
      <c r="F3" s="67">
        <v>4</v>
      </c>
      <c r="G3" s="66">
        <v>5</v>
      </c>
      <c r="H3" s="67">
        <v>6</v>
      </c>
      <c r="I3" s="66">
        <v>7</v>
      </c>
      <c r="J3" s="66">
        <v>8</v>
      </c>
      <c r="K3" s="66">
        <v>9</v>
      </c>
      <c r="L3" s="66">
        <v>10</v>
      </c>
      <c r="M3" s="66">
        <v>11</v>
      </c>
    </row>
    <row r="4" spans="2:13" x14ac:dyDescent="0.25">
      <c r="C4" s="71"/>
      <c r="D4" s="61"/>
      <c r="E4" s="61"/>
      <c r="F4" s="61"/>
      <c r="G4" s="61"/>
      <c r="H4" s="61"/>
      <c r="I4" s="61"/>
      <c r="J4" s="91"/>
    </row>
    <row r="5" spans="2:13" x14ac:dyDescent="0.25">
      <c r="C5" s="71"/>
      <c r="D5" s="61"/>
      <c r="E5" s="61"/>
      <c r="F5" s="61"/>
      <c r="G5" s="61"/>
      <c r="H5" s="61"/>
      <c r="I5" s="61"/>
      <c r="J5" s="61"/>
    </row>
    <row r="6" spans="2:13" x14ac:dyDescent="0.25">
      <c r="C6" s="71"/>
      <c r="D6" s="61"/>
      <c r="E6" s="61"/>
      <c r="F6" s="61"/>
      <c r="G6" s="61"/>
      <c r="H6" s="61"/>
      <c r="I6" s="61"/>
      <c r="J6" s="61"/>
    </row>
    <row r="7" spans="2:13" x14ac:dyDescent="0.25">
      <c r="C7" s="85" t="s">
        <v>106</v>
      </c>
      <c r="D7" s="86"/>
      <c r="E7" s="86"/>
      <c r="F7" s="86"/>
      <c r="G7" s="86"/>
      <c r="H7" s="61"/>
      <c r="I7" s="61"/>
      <c r="J7" s="61"/>
    </row>
    <row r="8" spans="2:13" x14ac:dyDescent="0.25">
      <c r="B8" s="55"/>
      <c r="C8" s="85" t="s">
        <v>71</v>
      </c>
      <c r="D8" s="85" t="s">
        <v>72</v>
      </c>
      <c r="E8" s="85"/>
      <c r="F8" s="85"/>
      <c r="G8" s="85"/>
      <c r="H8" s="55"/>
      <c r="I8" s="55"/>
      <c r="J8" s="55"/>
    </row>
    <row r="9" spans="2:13" ht="21" x14ac:dyDescent="0.35">
      <c r="F9" s="62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3" ht="67.5" x14ac:dyDescent="0.25">
      <c r="B10" s="69" t="s">
        <v>60</v>
      </c>
      <c r="C10" s="95" t="s">
        <v>84</v>
      </c>
      <c r="D10" s="95" t="s">
        <v>88</v>
      </c>
      <c r="E10" s="95" t="s">
        <v>85</v>
      </c>
      <c r="F10" s="95" t="s">
        <v>62</v>
      </c>
      <c r="G10" s="65" t="s">
        <v>63</v>
      </c>
      <c r="H10" s="65" t="s">
        <v>61</v>
      </c>
      <c r="I10" s="65" t="s">
        <v>64</v>
      </c>
      <c r="J10" s="65" t="s">
        <v>75</v>
      </c>
    </row>
    <row r="11" spans="2:13" ht="63" x14ac:dyDescent="0.25">
      <c r="B11" s="63">
        <v>1</v>
      </c>
      <c r="C11" s="92" t="s">
        <v>87</v>
      </c>
      <c r="D11" s="92"/>
      <c r="E11" s="93"/>
      <c r="F11" s="94" t="s">
        <v>82</v>
      </c>
      <c r="G11" s="94">
        <v>1</v>
      </c>
      <c r="H11" s="70" t="str">
        <f>IF(I11="","",I11*G11)</f>
        <v/>
      </c>
      <c r="I11" s="88" t="str">
        <f>IF($C$2="","",$C$2)</f>
        <v/>
      </c>
      <c r="J11" s="64" t="str">
        <f t="shared" ref="J11:J21" si="0">IF(I11="",$F$9,IF(I11&gt;=$A$28,$C$28,IF(I11&gt;=$A$27,$C$27,IF(I11&gt;=$A$26,$C$26,IF(I11&gt;=$A$25,$C$25,$C$24)))))</f>
        <v>Введите уровень успешности каждого задания</v>
      </c>
    </row>
    <row r="12" spans="2:13" ht="47.25" x14ac:dyDescent="0.25">
      <c r="B12" s="63">
        <v>2</v>
      </c>
      <c r="C12" s="92" t="s">
        <v>89</v>
      </c>
      <c r="D12" s="92"/>
      <c r="E12" s="93"/>
      <c r="F12" s="94" t="s">
        <v>82</v>
      </c>
      <c r="G12" s="94">
        <v>1</v>
      </c>
      <c r="H12" s="70" t="str">
        <f>IF(I12="","",I12*G12)</f>
        <v/>
      </c>
      <c r="I12" s="88" t="str">
        <f>IF($D$2="","",$D$2)</f>
        <v/>
      </c>
      <c r="J12" s="64" t="str">
        <f t="shared" si="0"/>
        <v>Введите уровень успешности каждого задания</v>
      </c>
    </row>
    <row r="13" spans="2:13" ht="50.1" customHeight="1" x14ac:dyDescent="0.25">
      <c r="B13" s="63">
        <v>3</v>
      </c>
      <c r="C13" s="92" t="s">
        <v>90</v>
      </c>
      <c r="D13" s="92"/>
      <c r="E13" s="93"/>
      <c r="F13" s="94" t="s">
        <v>82</v>
      </c>
      <c r="G13" s="94">
        <v>1</v>
      </c>
      <c r="H13" s="70" t="str">
        <f>IF(I13="","",I13*G13)</f>
        <v/>
      </c>
      <c r="I13" s="88" t="str">
        <f>IF($E$2="","",$E$2)</f>
        <v/>
      </c>
      <c r="J13" s="64" t="str">
        <f t="shared" si="0"/>
        <v>Введите уровень успешности каждого задания</v>
      </c>
    </row>
    <row r="14" spans="2:13" ht="63" x14ac:dyDescent="0.25">
      <c r="B14" s="63">
        <v>4</v>
      </c>
      <c r="C14" s="92" t="s">
        <v>91</v>
      </c>
      <c r="D14" s="92"/>
      <c r="E14" s="93"/>
      <c r="F14" s="94" t="s">
        <v>82</v>
      </c>
      <c r="G14" s="94">
        <v>1</v>
      </c>
      <c r="H14" s="70" t="str">
        <f t="shared" ref="H14:H21" si="1">IF(I14="","",I14*G14)</f>
        <v/>
      </c>
      <c r="I14" s="88" t="str">
        <f>IF($F$2="","",$F$2)</f>
        <v/>
      </c>
      <c r="J14" s="64" t="str">
        <f t="shared" si="0"/>
        <v>Введите уровень успешности каждого задания</v>
      </c>
    </row>
    <row r="15" spans="2:13" ht="173.25" x14ac:dyDescent="0.25">
      <c r="B15" s="63">
        <v>5</v>
      </c>
      <c r="C15" s="92" t="s">
        <v>92</v>
      </c>
      <c r="D15" s="92"/>
      <c r="E15" s="93"/>
      <c r="F15" s="94" t="s">
        <v>82</v>
      </c>
      <c r="G15" s="94">
        <v>1</v>
      </c>
      <c r="H15" s="70" t="str">
        <f t="shared" si="1"/>
        <v/>
      </c>
      <c r="I15" s="88" t="str">
        <f>IF($G$2="","",$G$2)</f>
        <v/>
      </c>
      <c r="J15" s="64" t="str">
        <f t="shared" si="0"/>
        <v>Введите уровень успешности каждого задания</v>
      </c>
    </row>
    <row r="16" spans="2:13" ht="63" x14ac:dyDescent="0.25">
      <c r="B16" s="63">
        <v>6</v>
      </c>
      <c r="C16" s="92" t="s">
        <v>93</v>
      </c>
      <c r="D16" s="92"/>
      <c r="E16" s="93"/>
      <c r="F16" s="94" t="s">
        <v>82</v>
      </c>
      <c r="G16" s="94">
        <v>1</v>
      </c>
      <c r="H16" s="70" t="str">
        <f t="shared" si="1"/>
        <v/>
      </c>
      <c r="I16" s="88" t="str">
        <f>IF($H$2="","",$H$2)</f>
        <v/>
      </c>
      <c r="J16" s="64" t="str">
        <f t="shared" si="0"/>
        <v>Введите уровень успешности каждого задания</v>
      </c>
    </row>
    <row r="17" spans="1:10" ht="189" x14ac:dyDescent="0.25">
      <c r="B17" s="63">
        <v>7</v>
      </c>
      <c r="C17" s="92" t="s">
        <v>94</v>
      </c>
      <c r="D17" s="92"/>
      <c r="E17" s="93"/>
      <c r="F17" s="94" t="s">
        <v>82</v>
      </c>
      <c r="G17" s="94">
        <v>1</v>
      </c>
      <c r="H17" s="70" t="str">
        <f t="shared" si="1"/>
        <v/>
      </c>
      <c r="I17" s="88" t="str">
        <f>IF($I$2="","",$I$2)</f>
        <v/>
      </c>
      <c r="J17" s="64" t="str">
        <f t="shared" si="0"/>
        <v>Введите уровень успешности каждого задания</v>
      </c>
    </row>
    <row r="18" spans="1:10" ht="78.75" x14ac:dyDescent="0.25">
      <c r="B18" s="63">
        <v>8</v>
      </c>
      <c r="C18" s="92" t="s">
        <v>95</v>
      </c>
      <c r="D18" s="92"/>
      <c r="E18" s="93"/>
      <c r="F18" s="94" t="s">
        <v>82</v>
      </c>
      <c r="G18" s="94">
        <v>1</v>
      </c>
      <c r="H18" s="70" t="str">
        <f t="shared" si="1"/>
        <v/>
      </c>
      <c r="I18" s="88" t="str">
        <f>IF($J$2="","",$J$2)</f>
        <v/>
      </c>
      <c r="J18" s="64" t="str">
        <f t="shared" si="0"/>
        <v>Введите уровень успешности каждого задания</v>
      </c>
    </row>
    <row r="19" spans="1:10" ht="31.5" x14ac:dyDescent="0.25">
      <c r="B19" s="63">
        <v>9</v>
      </c>
      <c r="C19" s="92" t="s">
        <v>96</v>
      </c>
      <c r="D19" s="92"/>
      <c r="E19" s="93"/>
      <c r="F19" s="94" t="s">
        <v>82</v>
      </c>
      <c r="G19" s="94">
        <v>1</v>
      </c>
      <c r="H19" s="70" t="str">
        <f>IF(I19="","",I19*G19)</f>
        <v/>
      </c>
      <c r="I19" s="88" t="str">
        <f>IF($K$2="","",$K$2)</f>
        <v/>
      </c>
      <c r="J19" s="64" t="str">
        <f t="shared" si="0"/>
        <v>Введите уровень успешности каждого задания</v>
      </c>
    </row>
    <row r="20" spans="1:10" ht="63" x14ac:dyDescent="0.25">
      <c r="B20" s="63">
        <v>10</v>
      </c>
      <c r="C20" s="92" t="s">
        <v>97</v>
      </c>
      <c r="D20" s="92"/>
      <c r="E20" s="93"/>
      <c r="F20" s="94" t="s">
        <v>83</v>
      </c>
      <c r="G20" s="94">
        <v>2</v>
      </c>
      <c r="H20" s="70" t="str">
        <f t="shared" si="1"/>
        <v/>
      </c>
      <c r="I20" s="88" t="str">
        <f>IF($L$2="","",$L$2)</f>
        <v/>
      </c>
      <c r="J20" s="64" t="str">
        <f t="shared" si="0"/>
        <v>Введите уровень успешности каждого задания</v>
      </c>
    </row>
    <row r="21" spans="1:10" ht="94.5" x14ac:dyDescent="0.25">
      <c r="B21" s="63">
        <v>11</v>
      </c>
      <c r="C21" s="92" t="s">
        <v>98</v>
      </c>
      <c r="D21" s="92"/>
      <c r="E21" s="93"/>
      <c r="F21" s="94" t="s">
        <v>86</v>
      </c>
      <c r="G21" s="94">
        <v>5</v>
      </c>
      <c r="H21" s="70" t="str">
        <f t="shared" si="1"/>
        <v/>
      </c>
      <c r="I21" s="88" t="str">
        <f>IF($M$2="","",$M$2)</f>
        <v/>
      </c>
      <c r="J21" s="64" t="str">
        <f t="shared" si="0"/>
        <v>Введите уровень успешности каждого задания</v>
      </c>
    </row>
    <row r="23" spans="1:10" ht="15.75" x14ac:dyDescent="0.25">
      <c r="A23" t="s">
        <v>74</v>
      </c>
      <c r="B23" t="s">
        <v>73</v>
      </c>
      <c r="C23" s="57" t="s">
        <v>65</v>
      </c>
    </row>
    <row r="24" spans="1:10" ht="15.75" x14ac:dyDescent="0.25">
      <c r="A24" s="56">
        <v>0</v>
      </c>
      <c r="B24" s="56">
        <f>A25-0.01</f>
        <v>0.28999999999999998</v>
      </c>
      <c r="C24" s="58" t="s">
        <v>66</v>
      </c>
    </row>
    <row r="25" spans="1:10" ht="15.75" x14ac:dyDescent="0.25">
      <c r="A25" s="56">
        <v>0.3</v>
      </c>
      <c r="B25" s="56">
        <f t="shared" ref="B25:B27" si="2">A26-0.01</f>
        <v>0.49</v>
      </c>
      <c r="C25" s="58" t="s">
        <v>67</v>
      </c>
    </row>
    <row r="26" spans="1:10" ht="15.75" x14ac:dyDescent="0.25">
      <c r="A26" s="56">
        <v>0.5</v>
      </c>
      <c r="B26" s="56">
        <f t="shared" si="2"/>
        <v>0.69</v>
      </c>
      <c r="C26" s="58" t="s">
        <v>76</v>
      </c>
    </row>
    <row r="27" spans="1:10" ht="15.75" x14ac:dyDescent="0.25">
      <c r="A27" s="56">
        <v>0.7</v>
      </c>
      <c r="B27" s="56">
        <f t="shared" si="2"/>
        <v>0.89</v>
      </c>
      <c r="C27" s="58" t="s">
        <v>68</v>
      </c>
    </row>
    <row r="28" spans="1:10" ht="15.75" x14ac:dyDescent="0.25">
      <c r="A28" s="56">
        <v>0.9</v>
      </c>
      <c r="B28" s="56">
        <v>1</v>
      </c>
      <c r="C28" s="58" t="s">
        <v>69</v>
      </c>
    </row>
  </sheetData>
  <sheetProtection password="A925" sheet="1" objects="1" scenarios="1" formatColumns="0" formatRows="0"/>
  <conditionalFormatting sqref="A24:C25 J11:J21">
    <cfRule type="expression" dxfId="1" priority="1">
      <formula>$I11&lt;$A$26</formula>
    </cfRule>
  </conditionalFormatting>
  <pageMargins left="0.7" right="0.7" top="0.75" bottom="0.75" header="0.3" footer="0.3"/>
  <pageSetup paperSize="9" scale="66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zoomScale="80" zoomScaleNormal="80" workbookViewId="0">
      <selection activeCell="C2" sqref="C2:R2"/>
    </sheetView>
  </sheetViews>
  <sheetFormatPr defaultRowHeight="15" x14ac:dyDescent="0.25"/>
  <cols>
    <col min="1" max="1" width="9.140625" style="55"/>
    <col min="2" max="2" width="10.85546875" style="55" customWidth="1"/>
    <col min="3" max="3" width="40.7109375" style="55" customWidth="1"/>
    <col min="4" max="4" width="26.28515625" style="55" customWidth="1"/>
    <col min="5" max="5" width="21" style="55" customWidth="1"/>
    <col min="6" max="6" width="11.85546875" style="55" customWidth="1"/>
    <col min="7" max="7" width="6.42578125" style="55" bestFit="1" customWidth="1"/>
    <col min="8" max="8" width="10.5703125" style="55" bestFit="1" customWidth="1"/>
    <col min="9" max="9" width="13" style="55" customWidth="1"/>
    <col min="10" max="10" width="54.85546875" style="55" customWidth="1"/>
    <col min="11" max="16384" width="9.140625" style="55"/>
  </cols>
  <sheetData>
    <row r="1" spans="2:18" ht="15.75" customHeight="1" thickBot="1" x14ac:dyDescent="0.3">
      <c r="C1" s="114" t="s">
        <v>81</v>
      </c>
      <c r="D1" s="115"/>
      <c r="E1" s="115"/>
      <c r="F1" s="115"/>
      <c r="G1" s="115"/>
      <c r="H1" s="115"/>
      <c r="I1" s="115"/>
      <c r="J1" s="116"/>
    </row>
    <row r="2" spans="2:18" s="83" customFormat="1" ht="15.75" thickBot="1" x14ac:dyDescent="0.3">
      <c r="B2" s="84" t="s">
        <v>70</v>
      </c>
      <c r="C2" s="117">
        <v>74.285714285714292</v>
      </c>
      <c r="D2" s="117">
        <v>91.428571428571431</v>
      </c>
      <c r="E2" s="117">
        <v>72.857142857142847</v>
      </c>
      <c r="F2" s="117">
        <v>84.285714285714292</v>
      </c>
      <c r="G2" s="117">
        <v>80</v>
      </c>
      <c r="H2" s="117">
        <v>80</v>
      </c>
      <c r="I2" s="117">
        <v>70</v>
      </c>
      <c r="J2" s="117">
        <v>72.857142857142847</v>
      </c>
      <c r="K2" s="117">
        <v>82.857142857142861</v>
      </c>
      <c r="L2" s="117">
        <v>30</v>
      </c>
      <c r="M2" s="117">
        <v>68.571428571428569</v>
      </c>
      <c r="N2" s="117">
        <v>5.7142857142857144</v>
      </c>
      <c r="O2" s="117">
        <v>4.2857142857142856</v>
      </c>
      <c r="P2" s="117">
        <v>8.5714285714285712</v>
      </c>
      <c r="Q2" s="117">
        <v>15.714285714285714</v>
      </c>
      <c r="R2" s="117">
        <v>25.714285714285712</v>
      </c>
    </row>
    <row r="3" spans="2:18" ht="26.25" thickBot="1" x14ac:dyDescent="0.3">
      <c r="C3" s="96">
        <v>1</v>
      </c>
      <c r="D3" s="96">
        <v>2</v>
      </c>
      <c r="E3" s="96">
        <v>3</v>
      </c>
      <c r="F3" s="96">
        <v>4</v>
      </c>
      <c r="G3" s="96">
        <v>5</v>
      </c>
      <c r="H3" s="96">
        <v>6</v>
      </c>
      <c r="I3" s="96">
        <v>7</v>
      </c>
      <c r="J3" s="96">
        <v>8</v>
      </c>
      <c r="K3" s="96">
        <v>9</v>
      </c>
      <c r="L3" s="96" t="s">
        <v>99</v>
      </c>
      <c r="M3" s="96" t="s">
        <v>100</v>
      </c>
      <c r="N3" s="96" t="s">
        <v>101</v>
      </c>
      <c r="O3" s="96" t="s">
        <v>102</v>
      </c>
      <c r="P3" s="96" t="s">
        <v>103</v>
      </c>
      <c r="Q3" s="96" t="s">
        <v>104</v>
      </c>
      <c r="R3" s="96" t="s">
        <v>105</v>
      </c>
    </row>
    <row r="4" spans="2:18" x14ac:dyDescent="0.25">
      <c r="B4" s="82" t="s">
        <v>80</v>
      </c>
      <c r="C4" s="81">
        <f t="shared" ref="C4:J4" si="0">IF(LEN(C3)&lt;4,1,1*LEFT(RIGHT(C3,3),1))</f>
        <v>1</v>
      </c>
      <c r="D4" s="81">
        <f t="shared" si="0"/>
        <v>1</v>
      </c>
      <c r="E4" s="81">
        <f t="shared" si="0"/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ref="K4:Q4" si="1">IF(LEN(K3)&lt;4,1,1*LEFT(RIGHT(K3,3),1))</f>
        <v>1</v>
      </c>
      <c r="L4" s="81">
        <f t="shared" si="1"/>
        <v>1</v>
      </c>
      <c r="M4" s="81">
        <f t="shared" si="1"/>
        <v>2</v>
      </c>
      <c r="N4" s="81">
        <f t="shared" si="1"/>
        <v>1</v>
      </c>
      <c r="O4" s="81">
        <f t="shared" si="1"/>
        <v>2</v>
      </c>
      <c r="P4" s="81">
        <f t="shared" si="1"/>
        <v>3</v>
      </c>
      <c r="Q4" s="81">
        <f t="shared" si="1"/>
        <v>4</v>
      </c>
      <c r="R4" s="81">
        <f t="shared" ref="R4" si="2">IF(LEN(R3)&lt;4,1,1*LEFT(RIGHT(R3,3),1))</f>
        <v>5</v>
      </c>
    </row>
    <row r="5" spans="2:18" x14ac:dyDescent="0.25">
      <c r="B5" s="82" t="s">
        <v>79</v>
      </c>
      <c r="C5" s="81">
        <f>IF(LEN(C3)&lt;4,C3,IF(LEN(C3)&lt;8,LEFT(C3,LEN(C3)-4),LEFT(C3,LEN(C3)-8)))</f>
        <v>1</v>
      </c>
      <c r="D5" s="81">
        <f t="shared" ref="D5:J5" si="3">IF(LEN(D3)&lt;4,D3,IF(LEN(D3)&lt;8,LEFT(D3,LEN(D3)-4),LEFT(D3,LEN(D3)-8)))</f>
        <v>2</v>
      </c>
      <c r="E5" s="81">
        <f t="shared" si="3"/>
        <v>3</v>
      </c>
      <c r="F5" s="81">
        <f t="shared" si="3"/>
        <v>4</v>
      </c>
      <c r="G5" s="81">
        <f t="shared" si="3"/>
        <v>5</v>
      </c>
      <c r="H5" s="81">
        <f t="shared" si="3"/>
        <v>6</v>
      </c>
      <c r="I5" s="81">
        <f t="shared" si="3"/>
        <v>7</v>
      </c>
      <c r="J5" s="81">
        <f t="shared" si="3"/>
        <v>8</v>
      </c>
      <c r="K5" s="81">
        <f t="shared" ref="K5:Q5" si="4">IF(LEN(K3)&lt;4,K3,IF(LEN(K3)&lt;8,LEFT(K3,LEN(K3)-4),LEFT(K3,LEN(K3)-8)))</f>
        <v>9</v>
      </c>
      <c r="L5" s="81" t="str">
        <f t="shared" si="4"/>
        <v>10</v>
      </c>
      <c r="M5" s="81" t="str">
        <f t="shared" si="4"/>
        <v>10</v>
      </c>
      <c r="N5" s="81" t="str">
        <f t="shared" si="4"/>
        <v>11</v>
      </c>
      <c r="O5" s="81" t="str">
        <f t="shared" si="4"/>
        <v>11</v>
      </c>
      <c r="P5" s="81" t="str">
        <f t="shared" si="4"/>
        <v>11</v>
      </c>
      <c r="Q5" s="81" t="str">
        <f t="shared" si="4"/>
        <v>11</v>
      </c>
      <c r="R5" s="81" t="str">
        <f t="shared" ref="R5" si="5">IF(LEN(R3)&lt;4,R3,IF(LEN(R3)&lt;8,LEFT(R3,LEN(R3)-4),LEFT(R3,LEN(R3)-8)))</f>
        <v>11</v>
      </c>
    </row>
    <row r="6" spans="2:18" x14ac:dyDescent="0.25">
      <c r="B6" s="82" t="s">
        <v>78</v>
      </c>
      <c r="C6" s="81">
        <f t="shared" ref="C6:J6" si="6">C4*C2</f>
        <v>74.285714285714292</v>
      </c>
      <c r="D6" s="81">
        <f t="shared" si="6"/>
        <v>91.428571428571431</v>
      </c>
      <c r="E6" s="81">
        <f t="shared" si="6"/>
        <v>72.857142857142847</v>
      </c>
      <c r="F6" s="81">
        <f t="shared" si="6"/>
        <v>84.285714285714292</v>
      </c>
      <c r="G6" s="81">
        <f t="shared" si="6"/>
        <v>80</v>
      </c>
      <c r="H6" s="81">
        <f t="shared" si="6"/>
        <v>80</v>
      </c>
      <c r="I6" s="81">
        <f t="shared" si="6"/>
        <v>70</v>
      </c>
      <c r="J6" s="81">
        <f t="shared" si="6"/>
        <v>72.857142857142847</v>
      </c>
      <c r="K6" s="81">
        <f t="shared" ref="K6:Q6" si="7">K4*K2</f>
        <v>82.857142857142861</v>
      </c>
      <c r="L6" s="81">
        <f t="shared" si="7"/>
        <v>30</v>
      </c>
      <c r="M6" s="81">
        <f t="shared" si="7"/>
        <v>137.14285714285714</v>
      </c>
      <c r="N6" s="81">
        <f t="shared" si="7"/>
        <v>5.7142857142857144</v>
      </c>
      <c r="O6" s="81">
        <f t="shared" si="7"/>
        <v>8.5714285714285712</v>
      </c>
      <c r="P6" s="81">
        <f t="shared" si="7"/>
        <v>25.714285714285715</v>
      </c>
      <c r="Q6" s="81">
        <f t="shared" si="7"/>
        <v>62.857142857142854</v>
      </c>
      <c r="R6" s="81">
        <f t="shared" ref="R6" si="8">R4*R2</f>
        <v>128.57142857142856</v>
      </c>
    </row>
    <row r="7" spans="2:18" x14ac:dyDescent="0.25">
      <c r="C7" s="85" t="str">
        <f>АнализКл!C7</f>
        <v>КДР по химии (9 кл.) 19.03.2019</v>
      </c>
      <c r="D7" s="85"/>
      <c r="E7" s="85"/>
      <c r="F7" s="85"/>
      <c r="G7" s="85"/>
      <c r="H7" s="85"/>
    </row>
    <row r="8" spans="2:18" x14ac:dyDescent="0.25">
      <c r="C8" s="85" t="s">
        <v>71</v>
      </c>
      <c r="D8" s="85" t="s">
        <v>77</v>
      </c>
      <c r="E8" s="85"/>
      <c r="F8" s="85"/>
      <c r="G8" s="85"/>
      <c r="H8" s="85"/>
    </row>
    <row r="9" spans="2:18" ht="21" x14ac:dyDescent="0.35">
      <c r="F9" s="80" t="str">
        <f>IF(COUNTIF(C2:P2,"")=0,"","Введите уровень успешности каждого задания")</f>
        <v/>
      </c>
    </row>
    <row r="10" spans="2:18" ht="67.5" x14ac:dyDescent="0.25">
      <c r="B10" s="69" t="s">
        <v>60</v>
      </c>
      <c r="C10" s="65" t="str">
        <f>АнализКл!C10</f>
        <v xml:space="preserve">Проверяемые умения, виды деятельности </v>
      </c>
      <c r="D10" s="65" t="str">
        <f>АнализКл!D10</f>
        <v>Проверяемое содержание</v>
      </c>
      <c r="E10" s="65" t="str">
        <f>АнализКл!E10</f>
        <v>Коды проверяемых требований к уровню подготовки выпускников (по кодификатору)</v>
      </c>
      <c r="F10" s="79" t="s">
        <v>62</v>
      </c>
      <c r="G10" s="79" t="s">
        <v>63</v>
      </c>
      <c r="H10" s="79" t="s">
        <v>61</v>
      </c>
      <c r="I10" s="79" t="s">
        <v>64</v>
      </c>
      <c r="J10" s="79" t="s">
        <v>75</v>
      </c>
    </row>
    <row r="11" spans="2:18" ht="63" x14ac:dyDescent="0.25">
      <c r="B11" s="78">
        <f>АнализКл!B11</f>
        <v>1</v>
      </c>
      <c r="C11" s="72" t="str">
        <f>АнализКл!C11</f>
        <v>Строение атома. Строение электронных оболочек атомов первых 20 элементов Периодической системы Д.И. Менделеева</v>
      </c>
      <c r="D11" s="89" t="str">
        <f>IF(АнализКл!D11="","",АнализКл!D11)</f>
        <v/>
      </c>
      <c r="E11" s="87" t="str">
        <f>IF(АнализКл!E11="","",АнализКл!E11)</f>
        <v/>
      </c>
      <c r="F11" s="87" t="str">
        <f>IF(АнализКл!F11="","",АнализКл!F11)</f>
        <v>Б</v>
      </c>
      <c r="G11" s="87">
        <f>IF(АнализКл!G11="","",АнализКл!G11)</f>
        <v>1</v>
      </c>
      <c r="H11" s="70">
        <f>IF(I11="","",I11*G11)</f>
        <v>0.74285714285714288</v>
      </c>
      <c r="I11" s="77">
        <f>IF(COUNTIFS($C$5:$R$5,$B11,$C$2:$R$2,"")=0,SUMIFS($C$6:$R$6,$C$5:$R$5,$B11)/$G11/100,"")</f>
        <v>0.74285714285714288</v>
      </c>
      <c r="J11" s="68" t="str">
        <f t="shared" ref="J11:J21" si="9">IF(I11="",$F$9,IF(I11&gt;=$A$28,$C$28,IF(I11&gt;=$A$27,$C$27,IF(I11&gt;=$A$26,$C$26,IF(I11&gt;=$A$25,$C$25,$C$24)))))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18" ht="47.25" x14ac:dyDescent="0.25">
      <c r="B12" s="78">
        <f>АнализКл!B12</f>
        <v>2</v>
      </c>
      <c r="C12" s="72" t="str">
        <f>АнализКл!C12</f>
        <v>Строение молекул. Химическая связь: ковалентная (полярная и неполярная), ионная, металлическая</v>
      </c>
      <c r="D12" s="89" t="str">
        <f>IF(АнализКл!D12="","",АнализКл!D12)</f>
        <v/>
      </c>
      <c r="E12" s="87" t="str">
        <f>IF(АнализКл!E12="","",АнализКл!E12)</f>
        <v/>
      </c>
      <c r="F12" s="87" t="str">
        <f>IF(АнализКл!F12="","",АнализКл!F12)</f>
        <v>Б</v>
      </c>
      <c r="G12" s="87">
        <f>IF(АнализКл!G12="","",АнализКл!G12)</f>
        <v>1</v>
      </c>
      <c r="H12" s="70">
        <f t="shared" ref="H12:H21" si="10">IF(I12="","",I12*G12)</f>
        <v>0.91428571428571426</v>
      </c>
      <c r="I12" s="77">
        <f t="shared" ref="I12:I20" si="11">IF(COUNTIFS($C$5:$R$5,$B12,$C$2:$R$2,"")=0,SUMIFS($C$6:$R$6,$C$5:$R$5,$B12)/$G12/100,"")</f>
        <v>0.91428571428571426</v>
      </c>
      <c r="J12" s="68" t="str">
        <f t="shared" si="9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3" spans="2:18" ht="47.25" x14ac:dyDescent="0.25">
      <c r="B13" s="78">
        <f>АнализКл!B13</f>
        <v>3</v>
      </c>
      <c r="C13" s="72" t="str">
        <f>АнализКл!C13</f>
        <v>Валентность химических элементов. Степень окисления химических элементов</v>
      </c>
      <c r="D13" s="89" t="str">
        <f>IF(АнализКл!D13="","",АнализКл!D13)</f>
        <v/>
      </c>
      <c r="E13" s="87" t="str">
        <f>IF(АнализКл!E13="","",АнализКл!E13)</f>
        <v/>
      </c>
      <c r="F13" s="87" t="str">
        <f>IF(АнализКл!F13="","",АнализКл!F13)</f>
        <v>Б</v>
      </c>
      <c r="G13" s="87">
        <f>IF(АнализКл!G13="","",АнализКл!G13)</f>
        <v>1</v>
      </c>
      <c r="H13" s="70">
        <f t="shared" si="10"/>
        <v>0.72857142857142843</v>
      </c>
      <c r="I13" s="77">
        <f t="shared" si="11"/>
        <v>0.72857142857142843</v>
      </c>
      <c r="J13" s="68" t="str">
        <f t="shared" si="9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4" spans="2:18" ht="63" x14ac:dyDescent="0.25">
      <c r="B14" s="78">
        <f>АнализКл!B14</f>
        <v>4</v>
      </c>
      <c r="C14" s="72" t="str">
        <f>АнализКл!C14</f>
        <v>Простые и сложные вещества. Основные классы неорганических веществ. Номенклатура неорганических соединений</v>
      </c>
      <c r="D14" s="89" t="str">
        <f>IF(АнализКл!D14="","",АнализКл!D14)</f>
        <v/>
      </c>
      <c r="E14" s="87" t="str">
        <f>IF(АнализКл!E14="","",АнализКл!E14)</f>
        <v/>
      </c>
      <c r="F14" s="87" t="str">
        <f>IF(АнализКл!F14="","",АнализКл!F14)</f>
        <v>Б</v>
      </c>
      <c r="G14" s="87">
        <f>IF(АнализКл!G14="","",АнализКл!G14)</f>
        <v>1</v>
      </c>
      <c r="H14" s="70">
        <f t="shared" si="10"/>
        <v>0.84285714285714297</v>
      </c>
      <c r="I14" s="77">
        <f t="shared" si="11"/>
        <v>0.84285714285714297</v>
      </c>
      <c r="J14" s="68" t="str">
        <f t="shared" si="9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18" ht="173.25" x14ac:dyDescent="0.25">
      <c r="B15" s="78">
        <f>АнализКл!B15</f>
        <v>5</v>
      </c>
      <c r="C15" s="72" t="str">
        <f>АнализКл!C15</f>
        <v>Химическая реакция. Условия и признаки протекания химических реакций. Химические уравнения. Сохранение массы веществ при химических реакциях. Классификация химических реакций по различным признакам: количеству и составу исходных и полученных веществ, изменению степеней окисления химических элементов, поглощению и выделению энергии</v>
      </c>
      <c r="D15" s="89" t="str">
        <f>IF(АнализКл!D15="","",АнализКл!D15)</f>
        <v/>
      </c>
      <c r="E15" s="87" t="str">
        <f>IF(АнализКл!E15="","",АнализКл!E15)</f>
        <v/>
      </c>
      <c r="F15" s="87" t="str">
        <f>IF(АнализКл!F15="","",АнализКл!F15)</f>
        <v>Б</v>
      </c>
      <c r="G15" s="87">
        <f>IF(АнализКл!G15="","",АнализКл!G15)</f>
        <v>1</v>
      </c>
      <c r="H15" s="70">
        <f t="shared" si="10"/>
        <v>0.8</v>
      </c>
      <c r="I15" s="77">
        <f t="shared" si="11"/>
        <v>0.8</v>
      </c>
      <c r="J15" s="68" t="str">
        <f t="shared" si="9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6" spans="2:18" ht="63" x14ac:dyDescent="0.25">
      <c r="B16" s="78">
        <f>АнализКл!B16</f>
        <v>6</v>
      </c>
      <c r="C16" s="72" t="str">
        <f>АнализКл!C16</f>
        <v>Электролиты и неэлектролиты. Катионы и анионы. Электролитическая диссоциация кислот, щелочей и солей (средних)</v>
      </c>
      <c r="D16" s="89" t="str">
        <f>IF(АнализКл!D16="","",АнализКл!D16)</f>
        <v/>
      </c>
      <c r="E16" s="87" t="str">
        <f>IF(АнализКл!E16="","",АнализКл!E16)</f>
        <v/>
      </c>
      <c r="F16" s="87" t="str">
        <f>IF(АнализКл!F16="","",АнализКл!F16)</f>
        <v>Б</v>
      </c>
      <c r="G16" s="87">
        <f>IF(АнализКл!G16="","",АнализКл!G16)</f>
        <v>1</v>
      </c>
      <c r="H16" s="70">
        <f t="shared" si="10"/>
        <v>0.8</v>
      </c>
      <c r="I16" s="77">
        <f t="shared" si="11"/>
        <v>0.8</v>
      </c>
      <c r="J16" s="68" t="str">
        <f t="shared" si="9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7" spans="1:10" ht="189" x14ac:dyDescent="0.25">
      <c r="B17" s="78">
        <f>АнализКл!B17</f>
        <v>7</v>
      </c>
      <c r="C17" s="72" t="str">
        <f>АнализКл!C17</f>
        <v>Чистые вещества и смеси. Правила безопасной работы в школьной лаборатории. Лабораторная посуда и оборудование. Человек в мире веществ, материалов и химических реакций. Проблемы безопасного использования веществ и химических реакций в повседневной жизни. Разделение смесей и очистка веществ. Приготовление растворов. Химическое загрязнение окружающей среды и его последствия</v>
      </c>
      <c r="D17" s="89" t="str">
        <f>IF(АнализКл!D17="","",АнализКл!D17)</f>
        <v/>
      </c>
      <c r="E17" s="87" t="str">
        <f>IF(АнализКл!E17="","",АнализКл!E17)</f>
        <v/>
      </c>
      <c r="F17" s="87" t="str">
        <f>IF(АнализКл!F17="","",АнализКл!F17)</f>
        <v>Б</v>
      </c>
      <c r="G17" s="87">
        <f>IF(АнализКл!G17="","",АнализКл!G17)</f>
        <v>1</v>
      </c>
      <c r="H17" s="70">
        <f t="shared" si="10"/>
        <v>0.7</v>
      </c>
      <c r="I17" s="77">
        <f t="shared" si="11"/>
        <v>0.7</v>
      </c>
      <c r="J17" s="68" t="str">
        <f t="shared" si="9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8" spans="1:10" ht="78.75" x14ac:dyDescent="0.25">
      <c r="B18" s="78">
        <f>АнализКл!B18</f>
        <v>8</v>
      </c>
      <c r="C18" s="72" t="str">
        <f>АнализКл!C18</f>
        <v>Химические свойства оксидов: оснόвных, амфотерных, кислотных. Химические свойства оснований. Химические свойства кислот. Химические свойства солей (средних)</v>
      </c>
      <c r="D18" s="89" t="str">
        <f>IF(АнализКл!D18="","",АнализКл!D18)</f>
        <v/>
      </c>
      <c r="E18" s="87" t="str">
        <f>IF(АнализКл!E18="","",АнализКл!E18)</f>
        <v/>
      </c>
      <c r="F18" s="87" t="str">
        <f>IF(АнализКл!F18="","",АнализКл!F18)</f>
        <v>Б</v>
      </c>
      <c r="G18" s="87">
        <f>IF(АнализКл!G18="","",АнализКл!G18)</f>
        <v>1</v>
      </c>
      <c r="H18" s="70">
        <f t="shared" si="10"/>
        <v>0.72857142857142843</v>
      </c>
      <c r="I18" s="77">
        <f>IF(COUNTIFS($C$5:$R$5,$B18,$C$2:$R$2,"")=0,SUMIFS($C$6:$R$6,$C$5:$R$5,$B18)/$G18/100,"")</f>
        <v>0.72857142857142843</v>
      </c>
      <c r="J18" s="68" t="str">
        <f t="shared" si="9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9" spans="1:10" ht="47.25" x14ac:dyDescent="0.25">
      <c r="B19" s="78">
        <f>АнализКл!B19</f>
        <v>9</v>
      </c>
      <c r="C19" s="72" t="str">
        <f>АнализКл!C19</f>
        <v>Вычисление массовой доли химического элемента в веществе</v>
      </c>
      <c r="D19" s="89" t="str">
        <f>IF(АнализКл!D19="","",АнализКл!D19)</f>
        <v/>
      </c>
      <c r="E19" s="87" t="str">
        <f>IF(АнализКл!E19="","",АнализКл!E19)</f>
        <v/>
      </c>
      <c r="F19" s="87" t="str">
        <f>IF(АнализКл!F19="","",АнализКл!F19)</f>
        <v>Б</v>
      </c>
      <c r="G19" s="87">
        <f>IF(АнализКл!G19="","",АнализКл!G19)</f>
        <v>1</v>
      </c>
      <c r="H19" s="70">
        <f t="shared" si="10"/>
        <v>0.82857142857142863</v>
      </c>
      <c r="I19" s="77">
        <f t="shared" si="11"/>
        <v>0.82857142857142863</v>
      </c>
      <c r="J19" s="68" t="str">
        <f t="shared" si="9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0" spans="1:10" ht="63" x14ac:dyDescent="0.25">
      <c r="B20" s="78">
        <f>АнализКл!B20</f>
        <v>10</v>
      </c>
      <c r="C20" s="72" t="str">
        <f>АнализКл!C20</f>
        <v>Степень окисления химических элементов. Окислитель и восстановитель. Окислительно-восстановительные реакции</v>
      </c>
      <c r="D20" s="89" t="str">
        <f>IF(АнализКл!D20="","",АнализКл!D20)</f>
        <v/>
      </c>
      <c r="E20" s="87" t="str">
        <f>IF(АнализКл!E20="","",АнализКл!E20)</f>
        <v/>
      </c>
      <c r="F20" s="87" t="str">
        <f>IF(АнализКл!F20="","",АнализКл!F20)</f>
        <v>П</v>
      </c>
      <c r="G20" s="87">
        <f>IF(АнализКл!G20="","",АнализКл!G20)</f>
        <v>2</v>
      </c>
      <c r="H20" s="70">
        <f t="shared" si="10"/>
        <v>1.6714285714285715</v>
      </c>
      <c r="I20" s="77">
        <f t="shared" si="11"/>
        <v>0.83571428571428574</v>
      </c>
      <c r="J20" s="68" t="str">
        <f t="shared" si="9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1" spans="1:10" ht="94.5" x14ac:dyDescent="0.25">
      <c r="B21" s="78">
        <f>АнализКл!B21</f>
        <v>11</v>
      </c>
      <c r="C21" s="72" t="str">
        <f>АнализКл!C21</f>
        <v>Химические свойства простых веществ. Химические свойства сложных веществ. Взаимосвязь различных классов неорганических веществ. Реакции ионного обмена
и условия их осуществления</v>
      </c>
      <c r="D21" s="89" t="str">
        <f>IF(АнализКл!D21="","",АнализКл!D21)</f>
        <v/>
      </c>
      <c r="E21" s="87" t="str">
        <f>IF(АнализКл!E21="","",АнализКл!E21)</f>
        <v/>
      </c>
      <c r="F21" s="87" t="str">
        <f>IF(АнализКл!F21="","",АнализКл!F21)</f>
        <v>В</v>
      </c>
      <c r="G21" s="87">
        <f>IF(АнализКл!G21="","",АнализКл!G21)</f>
        <v>5</v>
      </c>
      <c r="H21" s="70">
        <f t="shared" si="10"/>
        <v>2.3142857142857141</v>
      </c>
      <c r="I21" s="77">
        <f>IF(COUNTIFS($C$5:$R$5,$B21,$C$2:$R$2,"")=0,SUMIFS($C$6:$R$6,$C$5:$R$5,$B21)/$G21/100,"")</f>
        <v>0.46285714285714286</v>
      </c>
      <c r="J21" s="68" t="str">
        <f t="shared" si="9"/>
        <v>Данный элемент содержания усвоен на низком уровне. Требуется коррекция.</v>
      </c>
    </row>
    <row r="23" spans="1:10" ht="15.75" x14ac:dyDescent="0.25">
      <c r="A23" s="76" t="s">
        <v>74</v>
      </c>
      <c r="B23" s="76" t="s">
        <v>73</v>
      </c>
      <c r="C23" s="75" t="s">
        <v>65</v>
      </c>
    </row>
    <row r="24" spans="1:10" ht="15.75" x14ac:dyDescent="0.25">
      <c r="A24" s="74">
        <v>0</v>
      </c>
      <c r="B24" s="74">
        <f>A25-0.01</f>
        <v>0.28999999999999998</v>
      </c>
      <c r="C24" s="73" t="s">
        <v>66</v>
      </c>
    </row>
    <row r="25" spans="1:10" ht="15.75" x14ac:dyDescent="0.25">
      <c r="A25" s="74">
        <v>0.3</v>
      </c>
      <c r="B25" s="74">
        <f>A26-0.01</f>
        <v>0.49</v>
      </c>
      <c r="C25" s="73" t="s">
        <v>67</v>
      </c>
    </row>
    <row r="26" spans="1:10" ht="15.75" x14ac:dyDescent="0.25">
      <c r="A26" s="74">
        <v>0.5</v>
      </c>
      <c r="B26" s="74">
        <f>A27-0.01</f>
        <v>0.69</v>
      </c>
      <c r="C26" s="73" t="s">
        <v>76</v>
      </c>
    </row>
    <row r="27" spans="1:10" ht="15.75" x14ac:dyDescent="0.25">
      <c r="A27" s="74">
        <v>0.7</v>
      </c>
      <c r="B27" s="74">
        <f>A28-0.01</f>
        <v>0.89</v>
      </c>
      <c r="C27" s="73" t="s">
        <v>68</v>
      </c>
    </row>
    <row r="28" spans="1:10" ht="15.75" x14ac:dyDescent="0.25">
      <c r="A28" s="74">
        <v>0.9</v>
      </c>
      <c r="B28" s="74">
        <v>1</v>
      </c>
      <c r="C28" s="73" t="s">
        <v>69</v>
      </c>
    </row>
  </sheetData>
  <sheetProtection password="A925" sheet="1" objects="1" scenarios="1" formatColumns="0" formatRows="0"/>
  <mergeCells count="1">
    <mergeCell ref="C1:J1"/>
  </mergeCells>
  <conditionalFormatting sqref="A24:C25 J11:J21">
    <cfRule type="expression" dxfId="0" priority="1">
      <formula>$I11&lt;$A$26</formula>
    </cfRule>
  </conditionalFormatting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2019-01-11T11:21:01Z</cp:lastPrinted>
  <dcterms:created xsi:type="dcterms:W3CDTF">2006-09-28T05:33:49Z</dcterms:created>
  <dcterms:modified xsi:type="dcterms:W3CDTF">2019-03-27T13:35:51Z</dcterms:modified>
</cp:coreProperties>
</file>