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19200" windowHeight="1033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7" r:id="rId4"/>
  </sheets>
  <definedNames>
    <definedName name="Hfc" comment="Список сокращений типов классов и их расшифровка">#REF!</definedName>
    <definedName name="_xlnm.Print_Area" localSheetId="2">АнализКл!$A$7:$J$25</definedName>
    <definedName name="_xlnm.Print_Area" localSheetId="3">АнализОО!$A$7:$K$25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G12" i="27" l="1"/>
  <c r="G13" i="27"/>
  <c r="G14" i="27"/>
  <c r="G15" i="27"/>
  <c r="G16" i="27"/>
  <c r="G17" i="27"/>
  <c r="G18" i="27"/>
  <c r="F12" i="27"/>
  <c r="F13" i="27"/>
  <c r="F14" i="27"/>
  <c r="F15" i="27"/>
  <c r="F16" i="27"/>
  <c r="F17" i="27"/>
  <c r="F18" i="27"/>
  <c r="E12" i="27"/>
  <c r="E13" i="27"/>
  <c r="E14" i="27"/>
  <c r="E15" i="27"/>
  <c r="E16" i="27"/>
  <c r="E17" i="27"/>
  <c r="E18" i="27"/>
  <c r="D12" i="27"/>
  <c r="D13" i="27"/>
  <c r="D14" i="27"/>
  <c r="D15" i="27"/>
  <c r="D16" i="27"/>
  <c r="D17" i="27"/>
  <c r="D18" i="27"/>
  <c r="C12" i="27"/>
  <c r="C13" i="27"/>
  <c r="C14" i="27"/>
  <c r="C15" i="27"/>
  <c r="C16" i="27"/>
  <c r="C17" i="27"/>
  <c r="C18" i="27"/>
  <c r="B12" i="27"/>
  <c r="B13" i="27"/>
  <c r="B14" i="27"/>
  <c r="B15" i="27"/>
  <c r="B16" i="27"/>
  <c r="B17" i="27"/>
  <c r="B18" i="27"/>
  <c r="D11" i="27"/>
  <c r="E11" i="27"/>
  <c r="F11" i="27"/>
  <c r="G11" i="27"/>
  <c r="C11" i="27"/>
  <c r="I18" i="25"/>
  <c r="I17" i="25"/>
  <c r="I16" i="25"/>
  <c r="I15" i="25"/>
  <c r="I14" i="25"/>
  <c r="I13" i="25"/>
  <c r="I12" i="25"/>
  <c r="I11" i="25"/>
  <c r="C7" i="27"/>
  <c r="O5" i="27"/>
  <c r="O4" i="27"/>
  <c r="O6" i="27" s="1"/>
  <c r="L5" i="27"/>
  <c r="M5" i="27"/>
  <c r="N5" i="27"/>
  <c r="L4" i="27"/>
  <c r="L6" i="27" s="1"/>
  <c r="M4" i="27"/>
  <c r="M6" i="27" s="1"/>
  <c r="N4" i="27"/>
  <c r="N6" i="27" s="1"/>
  <c r="K5" i="27"/>
  <c r="K4" i="27"/>
  <c r="K6" i="27" s="1"/>
  <c r="D5" i="27" l="1"/>
  <c r="E5" i="27"/>
  <c r="F5" i="27"/>
  <c r="G5" i="27"/>
  <c r="H5" i="27"/>
  <c r="I5" i="27"/>
  <c r="J5" i="27"/>
  <c r="C5" i="27"/>
  <c r="I18" i="27" s="1"/>
  <c r="H18" i="27" s="1"/>
  <c r="I16" i="27" l="1"/>
  <c r="I17" i="27"/>
  <c r="H17" i="27" s="1"/>
  <c r="H18" i="25"/>
  <c r="H11" i="25"/>
  <c r="B11" i="27"/>
  <c r="H16" i="27" l="1"/>
  <c r="H17" i="25"/>
  <c r="D4" i="27"/>
  <c r="D6" i="27" s="1"/>
  <c r="C4" i="27"/>
  <c r="C6" i="27" s="1"/>
  <c r="I11" i="27" s="1"/>
  <c r="H11" i="27" s="1"/>
  <c r="E4" i="27"/>
  <c r="E6" i="27" s="1"/>
  <c r="I12" i="27" s="1"/>
  <c r="H12" i="27" s="1"/>
  <c r="F4" i="27"/>
  <c r="F6" i="27" s="1"/>
  <c r="G4" i="27"/>
  <c r="G6" i="27" s="1"/>
  <c r="H4" i="27"/>
  <c r="H6" i="27" s="1"/>
  <c r="I4" i="27"/>
  <c r="I6" i="27" s="1"/>
  <c r="I14" i="27" s="1"/>
  <c r="H14" i="27" s="1"/>
  <c r="J4" i="27"/>
  <c r="J6" i="27" s="1"/>
  <c r="I15" i="27" s="1"/>
  <c r="H15" i="27" s="1"/>
  <c r="F9" i="27"/>
  <c r="J16" i="27" s="1"/>
  <c r="B21" i="27"/>
  <c r="B22" i="27"/>
  <c r="B23" i="27"/>
  <c r="B24" i="27"/>
  <c r="I13" i="27" l="1"/>
  <c r="H13" i="27" s="1"/>
  <c r="J18" i="27"/>
  <c r="J15" i="27"/>
  <c r="J14" i="27"/>
  <c r="J12" i="27"/>
  <c r="J17" i="27"/>
  <c r="J13" i="27" l="1"/>
  <c r="J11" i="27"/>
  <c r="H16" i="25"/>
  <c r="H15" i="25"/>
  <c r="H14" i="25"/>
  <c r="H13" i="25"/>
  <c r="H12" i="25"/>
  <c r="F9" i="25"/>
  <c r="J18" i="25" s="1"/>
  <c r="J15" i="25" l="1"/>
  <c r="J12" i="25"/>
  <c r="J16" i="25"/>
  <c r="J13" i="25"/>
  <c r="J17" i="25"/>
  <c r="J14" i="25"/>
  <c r="J11" i="25"/>
  <c r="B22" i="25"/>
  <c r="B23" i="25"/>
  <c r="B24" i="25"/>
  <c r="B21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Q2" i="9" s="1"/>
  <c r="P8" i="9"/>
  <c r="O8" i="9"/>
  <c r="N8" i="9"/>
  <c r="M8" i="9"/>
  <c r="M2" i="9" s="1"/>
  <c r="L8" i="9"/>
  <c r="K8" i="9"/>
  <c r="J8" i="9"/>
  <c r="I8" i="9"/>
  <c r="H8" i="9"/>
  <c r="G8" i="9"/>
  <c r="F8" i="9"/>
  <c r="E8" i="9"/>
  <c r="E2" i="9" s="1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P6" i="9"/>
  <c r="O6" i="9"/>
  <c r="O2" i="9" s="1"/>
  <c r="N6" i="9"/>
  <c r="M6" i="9"/>
  <c r="L6" i="9"/>
  <c r="K6" i="9"/>
  <c r="K2" i="9" s="1"/>
  <c r="J6" i="9"/>
  <c r="I6" i="9"/>
  <c r="H6" i="9"/>
  <c r="G6" i="9"/>
  <c r="G2" i="9" s="1"/>
  <c r="F6" i="9"/>
  <c r="E6" i="9"/>
  <c r="D6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R2" i="9" s="1"/>
  <c r="Q5" i="9"/>
  <c r="P5" i="9"/>
  <c r="O5" i="9"/>
  <c r="N5" i="9"/>
  <c r="N2" i="9" s="1"/>
  <c r="M5" i="9"/>
  <c r="L5" i="9"/>
  <c r="K5" i="9"/>
  <c r="J5" i="9"/>
  <c r="J2" i="9" s="1"/>
  <c r="I5" i="9"/>
  <c r="H5" i="9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F1" i="9"/>
  <c r="A1" i="9"/>
  <c r="I2" i="9" l="1"/>
  <c r="H2" i="9"/>
  <c r="T2" i="9"/>
  <c r="L2" i="9"/>
  <c r="P2" i="9"/>
</calcChain>
</file>

<file path=xl/sharedStrings.xml><?xml version="1.0" encoding="utf-8"?>
<sst xmlns="http://schemas.openxmlformats.org/spreadsheetml/2006/main" count="192" uniqueCount="119">
  <si>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</si>
  <si>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</si>
  <si>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</si>
  <si>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</si>
  <si>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</si>
  <si>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</si>
  <si>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</si>
  <si>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</si>
  <si>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</si>
  <si>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</si>
  <si>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</si>
  <si>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</si>
  <si>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</si>
  <si>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</si>
  <si>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</si>
  <si>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</si>
  <si>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</si>
  <si>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</si>
  <si>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</si>
  <si>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</si>
  <si>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</si>
  <si>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</si>
  <si>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</si>
  <si>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</si>
  <si>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</si>
  <si>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</si>
  <si>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</si>
  <si>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</si>
  <si>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</si>
  <si>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</si>
  <si>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</si>
  <si>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</si>
  <si>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</si>
  <si>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</si>
  <si>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</si>
  <si>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</si>
  <si>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</si>
  <si>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</si>
  <si>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</si>
  <si>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</si>
  <si>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</si>
  <si>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</si>
  <si>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</si>
  <si>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</si>
  <si>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</si>
  <si>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</si>
  <si>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</si>
  <si>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</si>
  <si>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</si>
  <si>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</si>
  <si>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</si>
  <si>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</si>
  <si>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</si>
  <si>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</si>
  <si>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</si>
  <si>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</si>
  <si>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</si>
  <si>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</si>
  <si>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</si>
  <si>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</si>
  <si>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</si>
  <si>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</si>
  <si>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Проверяемый элемент содержания</t>
  </si>
  <si>
    <t>Уровень сложности</t>
  </si>
  <si>
    <t>Max балл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</si>
  <si>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</si>
  <si>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</si>
  <si>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</si>
  <si>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</si>
  <si>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</si>
  <si>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</si>
  <si>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</si>
  <si>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Анализ по результатам выполнения КДР</t>
  </si>
  <si>
    <t>по классу (просто скопировать и вставить проценты в строку 2)</t>
  </si>
  <si>
    <t>до</t>
  </si>
  <si>
    <t>от</t>
  </si>
  <si>
    <t>Заключение по заданиям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</si>
  <si>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</si>
  <si>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>П</t>
  </si>
  <si>
    <t>Б</t>
  </si>
  <si>
    <t>по школе или по муниципалитету (просто скопировать и вставить проценты в строку 2)</t>
  </si>
  <si>
    <t>Сумма баллов</t>
  </si>
  <si>
    <t>№ задания</t>
  </si>
  <si>
    <t>Технические строки</t>
  </si>
  <si>
    <t>Процент обучающихся получивших баллы в ОО (в муниципалитете)</t>
  </si>
  <si>
    <t>Код контролируемого элемента знаний</t>
  </si>
  <si>
    <t>Код проверяемого умения</t>
  </si>
  <si>
    <t>1
1 б</t>
  </si>
  <si>
    <t>1
2 б</t>
  </si>
  <si>
    <t>3
1 б</t>
  </si>
  <si>
    <t>3
2 б</t>
  </si>
  <si>
    <t>3
3 б</t>
  </si>
  <si>
    <t>8
1 б</t>
  </si>
  <si>
    <t>8
2 б</t>
  </si>
  <si>
    <t>8
3 б</t>
  </si>
  <si>
    <t>КДР по физике (9 кл.) 31.01.2019</t>
  </si>
  <si>
    <t>Анализ графиков координаты гармонических колебаний</t>
  </si>
  <si>
    <t>Давление, сила давления</t>
  </si>
  <si>
    <t>Сила тяжести, сила Архимеда, давление жидкости</t>
  </si>
  <si>
    <t>Тепловые явления. График изменения температуры. Расчёт тепловой мощности, удельная теплоёмкость. СИ</t>
  </si>
  <si>
    <t>Электрические явления. Равнодействующая сил взаимодействия зарядов</t>
  </si>
  <si>
    <t>Постоянный ток. Расчёт цепей при последовательном соединении проводников</t>
  </si>
  <si>
    <t>Элементы геометрической оптики. Закон преломления: ход лучей на границе двух сред</t>
  </si>
  <si>
    <t>Законы превращения механической энергии во внутреннюю</t>
  </si>
  <si>
    <t>Код элемента содержания</t>
  </si>
  <si>
    <t>1.23</t>
  </si>
  <si>
    <t>1.20</t>
  </si>
  <si>
    <t>1.13; 1.22; 1.20</t>
  </si>
  <si>
    <t>2.6</t>
  </si>
  <si>
    <t>1.7; 3.2</t>
  </si>
  <si>
    <t>3.7</t>
  </si>
  <si>
    <t>3.17</t>
  </si>
  <si>
    <t>1.18; 2.6</t>
  </si>
  <si>
    <t>Тип задания</t>
  </si>
  <si>
    <t>Множественный выбор</t>
  </si>
  <si>
    <t>Краткий ответ</t>
  </si>
  <si>
    <t>Установление соответствия между физическими величинами и их изменением</t>
  </si>
  <si>
    <t>Развёрнутый ответ</t>
  </si>
  <si>
    <t>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</si>
</sst>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17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1" fillId="0" borderId="0" xfId="0" applyFont="1"/>
    <xf numFmtId="0" fontId="1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0" fontId="17" fillId="0" borderId="34" xfId="0" applyFont="1" applyBorder="1" applyAlignment="1" applyProtection="1">
      <alignment horizontal="center" vertical="center" wrapText="1"/>
      <protection hidden="1"/>
    </xf>
    <xf numFmtId="49" fontId="20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0" fillId="0" borderId="2" xfId="0" applyNumberFormat="1" applyFont="1" applyBorder="1" applyAlignment="1">
      <alignment horizontal="left" vertical="center" wrapText="1"/>
    </xf>
    <xf numFmtId="49" fontId="14" fillId="0" borderId="0" xfId="0" applyNumberFormat="1" applyFont="1" applyFill="1" applyBorder="1" applyAlignment="1" applyProtection="1">
      <alignment horizontal="left" vertical="center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9" fontId="14" fillId="0" borderId="2" xfId="3" applyFont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21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>
      <protection locked="0" hidden="1"/>
    </xf>
    <xf numFmtId="0" fontId="0" fillId="0" borderId="0" xfId="0" quotePrefix="1" applyProtection="1">
      <protection locked="0" hidden="1"/>
    </xf>
    <xf numFmtId="0" fontId="22" fillId="0" borderId="13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Protection="1">
      <protection locked="0"/>
    </xf>
    <xf numFmtId="0" fontId="24" fillId="0" borderId="0" xfId="0" applyFont="1" applyAlignment="1">
      <alignment vertical="center"/>
    </xf>
    <xf numFmtId="0" fontId="22" fillId="9" borderId="13" xfId="0" applyFont="1" applyFill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</xf>
    <xf numFmtId="49" fontId="20" fillId="0" borderId="2" xfId="0" applyNumberFormat="1" applyFont="1" applyBorder="1" applyAlignment="1" applyProtection="1">
      <alignment horizontal="left" vertical="center" wrapText="1"/>
    </xf>
    <xf numFmtId="49" fontId="20" fillId="0" borderId="2" xfId="0" applyNumberFormat="1" applyFont="1" applyBorder="1" applyAlignment="1" applyProtection="1">
      <alignment horizontal="center" vertical="center" wrapText="1"/>
    </xf>
    <xf numFmtId="49" fontId="14" fillId="0" borderId="2" xfId="0" applyNumberFormat="1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</xf>
    <xf numFmtId="164" fontId="14" fillId="0" borderId="2" xfId="0" applyNumberFormat="1" applyFont="1" applyBorder="1" applyAlignment="1" applyProtection="1">
      <alignment horizontal="center" vertical="center" wrapText="1"/>
    </xf>
    <xf numFmtId="9" fontId="14" fillId="0" borderId="2" xfId="3" applyFont="1" applyBorder="1" applyAlignment="1" applyProtection="1">
      <alignment horizontal="center" vertical="center" wrapText="1"/>
    </xf>
    <xf numFmtId="49" fontId="20" fillId="0" borderId="2" xfId="0" applyNumberFormat="1" applyFont="1" applyBorder="1" applyAlignment="1" applyProtection="1">
      <alignment vertical="center" wrapText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3" fillId="0" borderId="31" xfId="0" applyFont="1" applyFill="1" applyBorder="1" applyAlignment="1" applyProtection="1">
      <alignment horizontal="center" vertical="center" wrapText="1"/>
      <protection locked="0" hidden="1"/>
    </xf>
    <xf numFmtId="0" fontId="23" fillId="0" borderId="16" xfId="0" applyFont="1" applyFill="1" applyBorder="1" applyAlignment="1" applyProtection="1">
      <alignment horizontal="center" vertical="center" wrapText="1"/>
      <protection locked="0" hidden="1"/>
    </xf>
    <xf numFmtId="0" fontId="23" fillId="0" borderId="35" xfId="0" applyFont="1" applyFill="1" applyBorder="1" applyAlignment="1" applyProtection="1">
      <alignment horizontal="center" vertical="center" wrapText="1"/>
      <protection locked="0" hidden="1"/>
    </xf>
    <xf numFmtId="164" fontId="25" fillId="0" borderId="1" xfId="0" applyNumberFormat="1" applyFont="1" applyFill="1" applyBorder="1" applyAlignment="1" applyProtection="1">
      <alignment horizontal="center" vertical="center"/>
      <protection locked="0"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21"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13" sqref="A13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96" t="e">
        <f>#REF!</f>
        <v>#REF!</v>
      </c>
      <c r="B1" s="97"/>
      <c r="C1" s="98"/>
      <c r="D1" s="39" t="s">
        <v>54</v>
      </c>
      <c r="E1" s="31"/>
      <c r="F1" s="99" t="e">
        <f>#REF!</f>
        <v>#REF!</v>
      </c>
      <c r="G1" s="100"/>
      <c r="H1" s="101" t="s">
        <v>51</v>
      </c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102" t="s">
        <v>52</v>
      </c>
      <c r="B3" s="103" t="s">
        <v>49</v>
      </c>
      <c r="C3" s="105" t="s">
        <v>48</v>
      </c>
      <c r="D3" s="109" t="s">
        <v>55</v>
      </c>
      <c r="E3" s="111" t="s">
        <v>50</v>
      </c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02" t="s">
        <v>57</v>
      </c>
      <c r="W3" s="112"/>
      <c r="X3" s="112"/>
      <c r="Y3" s="112"/>
      <c r="Z3" s="102" t="s">
        <v>59</v>
      </c>
      <c r="AA3" s="112"/>
      <c r="AB3" s="112"/>
      <c r="AC3" s="112"/>
      <c r="AD3" s="107" t="s">
        <v>58</v>
      </c>
    </row>
    <row r="4" spans="1:30" ht="16.5" thickBot="1" x14ac:dyDescent="0.3">
      <c r="A4" s="102"/>
      <c r="B4" s="104"/>
      <c r="C4" s="106"/>
      <c r="D4" s="110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108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D3:AD4"/>
    <mergeCell ref="D3:D4"/>
    <mergeCell ref="E3:U3"/>
    <mergeCell ref="V3:Y3"/>
    <mergeCell ref="Z3:AC3"/>
    <mergeCell ref="A1:C1"/>
    <mergeCell ref="F1:G1"/>
    <mergeCell ref="H1:T1"/>
    <mergeCell ref="A3:A4"/>
    <mergeCell ref="B3:B4"/>
    <mergeCell ref="C3:C4"/>
  </mergeCells>
  <conditionalFormatting sqref="AD5:AD54">
    <cfRule type="expression" dxfId="20" priority="2">
      <formula>AND($C5&lt;&gt;0,$AD5&lt;&gt;100)</formula>
    </cfRule>
  </conditionalFormatting>
  <conditionalFormatting sqref="G5:H48 N5:Q48 V5:Y48">
    <cfRule type="cellIs" dxfId="19" priority="12" operator="greaterThan">
      <formula>#REF!</formula>
    </cfRule>
  </conditionalFormatting>
  <conditionalFormatting sqref="B5:B48">
    <cfRule type="cellIs" dxfId="18" priority="10" stopIfTrue="1" operator="lessThan">
      <formula>#REF!</formula>
    </cfRule>
  </conditionalFormatting>
  <conditionalFormatting sqref="E5:F48">
    <cfRule type="expression" dxfId="17" priority="90">
      <formula>IF(SUM(#REF!)&gt;#REF!,1)</formula>
    </cfRule>
  </conditionalFormatting>
  <conditionalFormatting sqref="G49:H54 N49:Q54 V49:Y54">
    <cfRule type="cellIs" dxfId="16" priority="125" operator="greaterThan">
      <formula>#REF!</formula>
    </cfRule>
  </conditionalFormatting>
  <conditionalFormatting sqref="B49:B54">
    <cfRule type="cellIs" dxfId="15" priority="131" stopIfTrue="1" operator="lessThan">
      <formula>#REF!</formula>
    </cfRule>
  </conditionalFormatting>
  <conditionalFormatting sqref="E49:F54">
    <cfRule type="expression" dxfId="14" priority="133">
      <formula>IF(SUM(#REF!)&gt;#REF!,1)</formula>
    </cfRule>
  </conditionalFormatting>
  <conditionalFormatting sqref="I49:M54">
    <cfRule type="expression" dxfId="13" priority="135">
      <formula>IF(SUM(#REF!)&gt;#REF!,1)</formula>
    </cfRule>
  </conditionalFormatting>
  <conditionalFormatting sqref="R49:U54">
    <cfRule type="expression" dxfId="12" priority="137">
      <formula>IF(SUM(#REF!)&gt;#REF!,1)</formula>
    </cfRule>
  </conditionalFormatting>
  <conditionalFormatting sqref="C49:D54">
    <cfRule type="expression" dxfId="11" priority="139" stopIfTrue="1">
      <formula>IF(AND(SUM(#REF!)&lt;&gt;#REF!,NOT(ISBLANK(#REF!))),1)</formula>
    </cfRule>
  </conditionalFormatting>
  <conditionalFormatting sqref="V49:Y54">
    <cfRule type="expression" dxfId="10" priority="141">
      <formula>SUM(#REF!)&gt;#REF!</formula>
    </cfRule>
  </conditionalFormatting>
  <conditionalFormatting sqref="I5:M48">
    <cfRule type="expression" dxfId="9" priority="272">
      <formula>IF(SUM(#REF!)&gt;#REF!,1)</formula>
    </cfRule>
  </conditionalFormatting>
  <conditionalFormatting sqref="R5:U48">
    <cfRule type="expression" dxfId="8" priority="1782">
      <formula>IF(SUM(#REF!)&gt;#REF!,1)</formula>
    </cfRule>
  </conditionalFormatting>
  <conditionalFormatting sqref="C5:D48">
    <cfRule type="expression" dxfId="7" priority="1784" stopIfTrue="1">
      <formula>IF(AND(SUM(#REF!)&lt;&gt;#REF!,NOT(ISBLANK(#REF!))),1)</formula>
    </cfRule>
  </conditionalFormatting>
  <conditionalFormatting sqref="V5:Y48">
    <cfRule type="expression" dxfId="6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D10" sqref="D10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J25"/>
  <sheetViews>
    <sheetView zoomScale="80" zoomScaleNormal="80" workbookViewId="0">
      <selection activeCell="H14" sqref="H14"/>
    </sheetView>
  </sheetViews>
  <sheetFormatPr defaultRowHeight="15" x14ac:dyDescent="0.25"/>
  <cols>
    <col min="2" max="2" width="10.85546875" customWidth="1"/>
    <col min="3" max="3" width="40.7109375" customWidth="1"/>
    <col min="4" max="4" width="26.28515625" customWidth="1"/>
    <col min="5" max="5" width="21" customWidth="1"/>
    <col min="6" max="6" width="11.85546875" customWidth="1"/>
    <col min="7" max="7" width="6.42578125" bestFit="1" customWidth="1"/>
    <col min="8" max="8" width="10.5703125" bestFit="1" customWidth="1"/>
    <col min="9" max="9" width="13" customWidth="1"/>
    <col min="10" max="10" width="54.85546875" customWidth="1"/>
  </cols>
  <sheetData>
    <row r="2" spans="2:10" s="55" customFormat="1" x14ac:dyDescent="0.25">
      <c r="B2" s="59" t="s">
        <v>71</v>
      </c>
      <c r="C2" s="60"/>
      <c r="D2" s="60"/>
      <c r="E2" s="60"/>
      <c r="F2" s="60"/>
      <c r="G2" s="60"/>
      <c r="H2" s="60"/>
      <c r="I2" s="60"/>
      <c r="J2" s="60"/>
    </row>
    <row r="3" spans="2:10" x14ac:dyDescent="0.25">
      <c r="C3" s="64">
        <v>1</v>
      </c>
      <c r="D3" s="65">
        <v>2</v>
      </c>
      <c r="E3" s="64">
        <v>3</v>
      </c>
      <c r="F3" s="65">
        <v>4</v>
      </c>
      <c r="G3" s="64">
        <v>5</v>
      </c>
      <c r="H3" s="65">
        <v>6</v>
      </c>
      <c r="I3" s="64">
        <v>7</v>
      </c>
      <c r="J3" s="65">
        <v>8</v>
      </c>
    </row>
    <row r="4" spans="2:10" x14ac:dyDescent="0.25">
      <c r="C4" s="70"/>
      <c r="D4" s="61"/>
      <c r="E4" s="61"/>
      <c r="F4" s="61"/>
      <c r="G4" s="61"/>
      <c r="H4" s="61"/>
      <c r="I4" s="61"/>
      <c r="J4" s="61"/>
    </row>
    <row r="5" spans="2:10" x14ac:dyDescent="0.25">
      <c r="C5" s="70"/>
      <c r="D5" s="61"/>
      <c r="E5" s="61"/>
      <c r="F5" s="61"/>
      <c r="G5" s="61"/>
      <c r="H5" s="61"/>
      <c r="I5" s="61"/>
      <c r="J5" s="61"/>
    </row>
    <row r="6" spans="2:10" x14ac:dyDescent="0.25">
      <c r="C6" s="70"/>
      <c r="D6" s="61"/>
      <c r="E6" s="61"/>
      <c r="F6" s="61"/>
      <c r="G6" s="61"/>
      <c r="H6" s="61"/>
      <c r="I6" s="61"/>
      <c r="J6" s="61"/>
    </row>
    <row r="7" spans="2:10" x14ac:dyDescent="0.25">
      <c r="C7" s="85" t="s">
        <v>95</v>
      </c>
      <c r="D7" s="86"/>
      <c r="E7" s="86"/>
      <c r="F7" s="86"/>
      <c r="G7" s="86"/>
      <c r="H7" s="61"/>
      <c r="I7" s="61"/>
      <c r="J7" s="61"/>
    </row>
    <row r="8" spans="2:10" x14ac:dyDescent="0.25">
      <c r="B8" s="55"/>
      <c r="C8" s="85" t="s">
        <v>72</v>
      </c>
      <c r="D8" s="85" t="s">
        <v>73</v>
      </c>
      <c r="E8" s="85"/>
      <c r="F8" s="85"/>
      <c r="G8" s="85"/>
      <c r="H8" s="55"/>
      <c r="I8" s="55"/>
      <c r="J8" s="55"/>
    </row>
    <row r="9" spans="2:10" ht="21" x14ac:dyDescent="0.35">
      <c r="F9" s="62" t="str">
        <f>IF(COUNTIF(C2:J2,"")=0,"","Введите уровень успешности каждого задания")</f>
        <v>Введите уровень успешности каждого задания</v>
      </c>
    </row>
    <row r="10" spans="2:10" ht="54" x14ac:dyDescent="0.25">
      <c r="B10" s="67" t="s">
        <v>60</v>
      </c>
      <c r="C10" s="63" t="s">
        <v>62</v>
      </c>
      <c r="D10" s="63" t="s">
        <v>104</v>
      </c>
      <c r="E10" s="63" t="s">
        <v>113</v>
      </c>
      <c r="F10" s="63" t="s">
        <v>63</v>
      </c>
      <c r="G10" s="63" t="s">
        <v>64</v>
      </c>
      <c r="H10" s="63" t="s">
        <v>61</v>
      </c>
      <c r="I10" s="63" t="s">
        <v>65</v>
      </c>
      <c r="J10" s="63" t="s">
        <v>76</v>
      </c>
    </row>
    <row r="11" spans="2:10" ht="50.1" customHeight="1" x14ac:dyDescent="0.25">
      <c r="B11" s="88">
        <v>1</v>
      </c>
      <c r="C11" s="89" t="s">
        <v>96</v>
      </c>
      <c r="D11" s="90" t="s">
        <v>105</v>
      </c>
      <c r="E11" s="91" t="s">
        <v>114</v>
      </c>
      <c r="F11" s="66" t="s">
        <v>78</v>
      </c>
      <c r="G11" s="92">
        <v>2</v>
      </c>
      <c r="H11" s="93" t="str">
        <f>IF(I11="","",I11*G11)</f>
        <v/>
      </c>
      <c r="I11" s="94" t="str">
        <f>IF($C$2="","",$C$2)</f>
        <v/>
      </c>
      <c r="J11" s="92" t="str">
        <f t="shared" ref="J11:J18" si="0">IF(I11="",$F$9,IF(I11&gt;=$A$25,$C$25,IF(I11&gt;=$A$24,$C$24,IF(I11&gt;=$A$23,$C$23,IF(I11&gt;=$A$22,$C$22,$C$21)))))</f>
        <v>Введите уровень успешности каждого задания</v>
      </c>
    </row>
    <row r="12" spans="2:10" ht="50.1" customHeight="1" x14ac:dyDescent="0.25">
      <c r="B12" s="88">
        <v>2</v>
      </c>
      <c r="C12" s="89" t="s">
        <v>97</v>
      </c>
      <c r="D12" s="90" t="s">
        <v>106</v>
      </c>
      <c r="E12" s="91" t="s">
        <v>115</v>
      </c>
      <c r="F12" s="66" t="s">
        <v>79</v>
      </c>
      <c r="G12" s="92">
        <v>1</v>
      </c>
      <c r="H12" s="93" t="str">
        <f t="shared" ref="H12:H16" si="1">IF(I12="","",I12*G12)</f>
        <v/>
      </c>
      <c r="I12" s="94" t="str">
        <f>IF($D$2="","",$D$2)</f>
        <v/>
      </c>
      <c r="J12" s="92" t="str">
        <f t="shared" si="0"/>
        <v>Введите уровень успешности каждого задания</v>
      </c>
    </row>
    <row r="13" spans="2:10" ht="78.75" x14ac:dyDescent="0.25">
      <c r="B13" s="88">
        <v>3</v>
      </c>
      <c r="C13" s="95" t="s">
        <v>98</v>
      </c>
      <c r="D13" s="90" t="s">
        <v>107</v>
      </c>
      <c r="E13" s="91" t="s">
        <v>116</v>
      </c>
      <c r="F13" s="66" t="s">
        <v>79</v>
      </c>
      <c r="G13" s="92">
        <v>3</v>
      </c>
      <c r="H13" s="93" t="str">
        <f t="shared" si="1"/>
        <v/>
      </c>
      <c r="I13" s="94" t="str">
        <f>IF($E$2="","",$E$2)</f>
        <v/>
      </c>
      <c r="J13" s="92" t="str">
        <f t="shared" si="0"/>
        <v>Введите уровень успешности каждого задания</v>
      </c>
    </row>
    <row r="14" spans="2:10" ht="50.1" customHeight="1" x14ac:dyDescent="0.25">
      <c r="B14" s="88">
        <v>4</v>
      </c>
      <c r="C14" s="95" t="s">
        <v>99</v>
      </c>
      <c r="D14" s="90" t="s">
        <v>108</v>
      </c>
      <c r="E14" s="91" t="s">
        <v>115</v>
      </c>
      <c r="F14" s="66" t="s">
        <v>78</v>
      </c>
      <c r="G14" s="92">
        <v>1</v>
      </c>
      <c r="H14" s="93" t="str">
        <f t="shared" si="1"/>
        <v/>
      </c>
      <c r="I14" s="94" t="str">
        <f>IF($F$2="","",$F$2)</f>
        <v/>
      </c>
      <c r="J14" s="92" t="str">
        <f t="shared" si="0"/>
        <v>Введите уровень успешности каждого задания</v>
      </c>
    </row>
    <row r="15" spans="2:10" ht="50.1" customHeight="1" x14ac:dyDescent="0.25">
      <c r="B15" s="88">
        <v>5</v>
      </c>
      <c r="C15" s="95" t="s">
        <v>100</v>
      </c>
      <c r="D15" s="90" t="s">
        <v>109</v>
      </c>
      <c r="E15" s="91" t="s">
        <v>115</v>
      </c>
      <c r="F15" s="66" t="s">
        <v>79</v>
      </c>
      <c r="G15" s="92">
        <v>1</v>
      </c>
      <c r="H15" s="93" t="str">
        <f t="shared" si="1"/>
        <v/>
      </c>
      <c r="I15" s="94" t="str">
        <f>IF($G$2="","",$G$2)</f>
        <v/>
      </c>
      <c r="J15" s="92" t="str">
        <f t="shared" si="0"/>
        <v>Введите уровень успешности каждого задания</v>
      </c>
    </row>
    <row r="16" spans="2:10" ht="50.1" customHeight="1" x14ac:dyDescent="0.25">
      <c r="B16" s="88">
        <v>6</v>
      </c>
      <c r="C16" s="95" t="s">
        <v>101</v>
      </c>
      <c r="D16" s="90" t="s">
        <v>110</v>
      </c>
      <c r="E16" s="91" t="s">
        <v>115</v>
      </c>
      <c r="F16" s="66" t="s">
        <v>79</v>
      </c>
      <c r="G16" s="92">
        <v>1</v>
      </c>
      <c r="H16" s="93" t="str">
        <f t="shared" si="1"/>
        <v/>
      </c>
      <c r="I16" s="94" t="str">
        <f>IF($H$2="","",$H$2)</f>
        <v/>
      </c>
      <c r="J16" s="92" t="str">
        <f t="shared" si="0"/>
        <v>Введите уровень успешности каждого задания</v>
      </c>
    </row>
    <row r="17" spans="1:10" ht="50.1" customHeight="1" x14ac:dyDescent="0.25">
      <c r="B17" s="88">
        <v>7</v>
      </c>
      <c r="C17" s="95" t="s">
        <v>102</v>
      </c>
      <c r="D17" s="90" t="s">
        <v>111</v>
      </c>
      <c r="E17" s="91" t="s">
        <v>115</v>
      </c>
      <c r="F17" s="66" t="s">
        <v>79</v>
      </c>
      <c r="G17" s="92">
        <v>1</v>
      </c>
      <c r="H17" s="93" t="str">
        <f>IF(I17="","",I17*G17)</f>
        <v/>
      </c>
      <c r="I17" s="94" t="str">
        <f>IF($I$2="","",$I$2)</f>
        <v/>
      </c>
      <c r="J17" s="92" t="str">
        <f t="shared" si="0"/>
        <v>Введите уровень успешности каждого задания</v>
      </c>
    </row>
    <row r="18" spans="1:10" ht="50.1" customHeight="1" x14ac:dyDescent="0.25">
      <c r="B18" s="88">
        <v>8</v>
      </c>
      <c r="C18" s="95" t="s">
        <v>103</v>
      </c>
      <c r="D18" s="90" t="s">
        <v>112</v>
      </c>
      <c r="E18" s="91" t="s">
        <v>117</v>
      </c>
      <c r="F18" s="66" t="s">
        <v>118</v>
      </c>
      <c r="G18" s="92">
        <v>3</v>
      </c>
      <c r="H18" s="93" t="str">
        <f>IF(I18="","",I18*G18)</f>
        <v/>
      </c>
      <c r="I18" s="94" t="str">
        <f>IF($J$2="","",$J$2)</f>
        <v/>
      </c>
      <c r="J18" s="92" t="str">
        <f t="shared" si="0"/>
        <v>Введите уровень успешности каждого задания</v>
      </c>
    </row>
    <row r="20" spans="1:10" ht="15.75" x14ac:dyDescent="0.25">
      <c r="A20" t="s">
        <v>75</v>
      </c>
      <c r="B20" t="s">
        <v>74</v>
      </c>
      <c r="C20" s="57" t="s">
        <v>66</v>
      </c>
    </row>
    <row r="21" spans="1:10" ht="15.75" x14ac:dyDescent="0.25">
      <c r="A21" s="56">
        <v>0</v>
      </c>
      <c r="B21" s="56">
        <f>A22-0.01</f>
        <v>0.28999999999999998</v>
      </c>
      <c r="C21" s="58" t="s">
        <v>67</v>
      </c>
    </row>
    <row r="22" spans="1:10" ht="15.75" x14ac:dyDescent="0.25">
      <c r="A22" s="56">
        <v>0.3</v>
      </c>
      <c r="B22" s="56">
        <f t="shared" ref="B22:B24" si="2">A23-0.01</f>
        <v>0.49</v>
      </c>
      <c r="C22" s="58" t="s">
        <v>68</v>
      </c>
    </row>
    <row r="23" spans="1:10" ht="15.75" x14ac:dyDescent="0.25">
      <c r="A23" s="56">
        <v>0.5</v>
      </c>
      <c r="B23" s="56">
        <f t="shared" si="2"/>
        <v>0.69</v>
      </c>
      <c r="C23" s="58" t="s">
        <v>77</v>
      </c>
    </row>
    <row r="24" spans="1:10" ht="15.75" x14ac:dyDescent="0.25">
      <c r="A24" s="56">
        <v>0.7</v>
      </c>
      <c r="B24" s="56">
        <f t="shared" si="2"/>
        <v>0.89</v>
      </c>
      <c r="C24" s="58" t="s">
        <v>69</v>
      </c>
    </row>
    <row r="25" spans="1:10" ht="15.75" x14ac:dyDescent="0.25">
      <c r="A25" s="56">
        <v>0.9</v>
      </c>
      <c r="B25" s="56">
        <v>1</v>
      </c>
      <c r="C25" s="58" t="s">
        <v>70</v>
      </c>
    </row>
  </sheetData>
  <sheetProtection password="EA11" sheet="1" objects="1" scenarios="1" formatColumns="0" formatRows="0"/>
  <conditionalFormatting sqref="A21:C22 J11:J18">
    <cfRule type="expression" dxfId="5" priority="1">
      <formula>$I11&lt;$A$23</formula>
    </cfRule>
  </conditionalFormatting>
  <pageMargins left="0.7" right="0.7" top="0.75" bottom="0.75" header="0.3" footer="0.3"/>
  <pageSetup paperSize="9" scale="66" fitToHeight="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tabSelected="1" zoomScale="80" zoomScaleNormal="80" workbookViewId="0">
      <selection activeCell="C2" sqref="C2:O2"/>
    </sheetView>
  </sheetViews>
  <sheetFormatPr defaultRowHeight="15" x14ac:dyDescent="0.25"/>
  <cols>
    <col min="1" max="1" width="9.140625" style="55"/>
    <col min="2" max="2" width="10.85546875" style="55" customWidth="1"/>
    <col min="3" max="3" width="40.7109375" style="55" customWidth="1"/>
    <col min="4" max="4" width="26.28515625" style="55" customWidth="1"/>
    <col min="5" max="5" width="21" style="55" customWidth="1"/>
    <col min="6" max="6" width="11.85546875" style="55" customWidth="1"/>
    <col min="7" max="7" width="6.42578125" style="55" bestFit="1" customWidth="1"/>
    <col min="8" max="8" width="10.5703125" style="55" bestFit="1" customWidth="1"/>
    <col min="9" max="9" width="13" style="55" customWidth="1"/>
    <col min="10" max="10" width="54.85546875" style="55" customWidth="1"/>
    <col min="11" max="16384" width="9.140625" style="55"/>
  </cols>
  <sheetData>
    <row r="1" spans="2:18" ht="15.75" customHeight="1" thickBot="1" x14ac:dyDescent="0.3">
      <c r="C1" s="113" t="s">
        <v>84</v>
      </c>
      <c r="D1" s="114"/>
      <c r="E1" s="114"/>
      <c r="F1" s="114"/>
      <c r="G1" s="114"/>
      <c r="H1" s="114"/>
      <c r="I1" s="114"/>
      <c r="J1" s="115"/>
    </row>
    <row r="2" spans="2:18" s="82" customFormat="1" ht="15.75" thickBot="1" x14ac:dyDescent="0.3">
      <c r="B2" s="83" t="s">
        <v>71</v>
      </c>
      <c r="C2" s="116">
        <v>46.511627906976742</v>
      </c>
      <c r="D2" s="116">
        <v>35.65891472868217</v>
      </c>
      <c r="E2" s="116">
        <v>68.992248062015506</v>
      </c>
      <c r="F2" s="116">
        <v>17.054263565891471</v>
      </c>
      <c r="G2" s="116">
        <v>39.534883720930232</v>
      </c>
      <c r="H2" s="116">
        <v>32.558139534883722</v>
      </c>
      <c r="I2" s="116">
        <v>33.333333333333329</v>
      </c>
      <c r="J2" s="116">
        <v>58.914728682170548</v>
      </c>
      <c r="K2" s="116">
        <v>42.63565891472868</v>
      </c>
      <c r="L2" s="116">
        <v>65.116279069767444</v>
      </c>
      <c r="M2" s="116">
        <v>6.2015503875968996</v>
      </c>
      <c r="N2" s="116">
        <v>10.852713178294573</v>
      </c>
      <c r="O2" s="116">
        <v>11.627906976744185</v>
      </c>
    </row>
    <row r="3" spans="2:18" ht="26.25" thickBot="1" x14ac:dyDescent="0.3">
      <c r="C3" s="84" t="s">
        <v>87</v>
      </c>
      <c r="D3" s="84" t="s">
        <v>88</v>
      </c>
      <c r="E3" s="87">
        <v>2</v>
      </c>
      <c r="F3" s="84" t="s">
        <v>89</v>
      </c>
      <c r="G3" s="84" t="s">
        <v>90</v>
      </c>
      <c r="H3" s="84" t="s">
        <v>91</v>
      </c>
      <c r="I3" s="87">
        <v>4</v>
      </c>
      <c r="J3" s="84">
        <v>5</v>
      </c>
      <c r="K3" s="87">
        <v>6</v>
      </c>
      <c r="L3" s="84">
        <v>7</v>
      </c>
      <c r="M3" s="87" t="s">
        <v>92</v>
      </c>
      <c r="N3" s="87" t="s">
        <v>93</v>
      </c>
      <c r="O3" s="87" t="s">
        <v>94</v>
      </c>
    </row>
    <row r="4" spans="2:18" x14ac:dyDescent="0.25">
      <c r="B4" s="81" t="s">
        <v>83</v>
      </c>
      <c r="C4" s="80">
        <f t="shared" ref="C4:O4" si="0">IF(LEN(C3)&lt;4,1,1*LEFT(RIGHT(C3,3),1))</f>
        <v>1</v>
      </c>
      <c r="D4" s="80">
        <f t="shared" si="0"/>
        <v>2</v>
      </c>
      <c r="E4" s="80">
        <f t="shared" si="0"/>
        <v>1</v>
      </c>
      <c r="F4" s="80">
        <f t="shared" si="0"/>
        <v>1</v>
      </c>
      <c r="G4" s="80">
        <f t="shared" si="0"/>
        <v>2</v>
      </c>
      <c r="H4" s="80">
        <f t="shared" si="0"/>
        <v>3</v>
      </c>
      <c r="I4" s="80">
        <f t="shared" si="0"/>
        <v>1</v>
      </c>
      <c r="J4" s="80">
        <f t="shared" si="0"/>
        <v>1</v>
      </c>
      <c r="K4" s="80">
        <f t="shared" si="0"/>
        <v>1</v>
      </c>
      <c r="L4" s="80">
        <f t="shared" si="0"/>
        <v>1</v>
      </c>
      <c r="M4" s="80">
        <f t="shared" si="0"/>
        <v>1</v>
      </c>
      <c r="N4" s="80">
        <f t="shared" si="0"/>
        <v>2</v>
      </c>
      <c r="O4" s="80">
        <f t="shared" si="0"/>
        <v>3</v>
      </c>
      <c r="P4" s="80"/>
      <c r="Q4" s="80"/>
      <c r="R4" s="80"/>
    </row>
    <row r="5" spans="2:18" x14ac:dyDescent="0.25">
      <c r="B5" s="81" t="s">
        <v>82</v>
      </c>
      <c r="C5" s="80" t="str">
        <f>IF(LEN(C3)&lt;4,C3,IF(LEN(C3)&lt;8,LEFT(C3,LEN(C3)-4),LEFT(C3,LEN(C3)-8)))</f>
        <v>1</v>
      </c>
      <c r="D5" s="80" t="str">
        <f t="shared" ref="D5:O5" si="1">IF(LEN(D3)&lt;4,D3,IF(LEN(D3)&lt;8,LEFT(D3,LEN(D3)-4),LEFT(D3,LEN(D3)-8)))</f>
        <v>1</v>
      </c>
      <c r="E5" s="80">
        <f t="shared" si="1"/>
        <v>2</v>
      </c>
      <c r="F5" s="80" t="str">
        <f t="shared" si="1"/>
        <v>3</v>
      </c>
      <c r="G5" s="80" t="str">
        <f t="shared" si="1"/>
        <v>3</v>
      </c>
      <c r="H5" s="80" t="str">
        <f t="shared" si="1"/>
        <v>3</v>
      </c>
      <c r="I5" s="80">
        <f t="shared" si="1"/>
        <v>4</v>
      </c>
      <c r="J5" s="80">
        <f t="shared" si="1"/>
        <v>5</v>
      </c>
      <c r="K5" s="80">
        <f t="shared" si="1"/>
        <v>6</v>
      </c>
      <c r="L5" s="80">
        <f t="shared" si="1"/>
        <v>7</v>
      </c>
      <c r="M5" s="80" t="str">
        <f t="shared" si="1"/>
        <v>8</v>
      </c>
      <c r="N5" s="80" t="str">
        <f t="shared" si="1"/>
        <v>8</v>
      </c>
      <c r="O5" s="80" t="str">
        <f t="shared" si="1"/>
        <v>8</v>
      </c>
      <c r="P5" s="80"/>
      <c r="Q5" s="80"/>
      <c r="R5" s="80"/>
    </row>
    <row r="6" spans="2:18" x14ac:dyDescent="0.25">
      <c r="B6" s="81" t="s">
        <v>81</v>
      </c>
      <c r="C6" s="80">
        <f t="shared" ref="C6:O6" si="2">C4*C2</f>
        <v>46.511627906976742</v>
      </c>
      <c r="D6" s="80">
        <f t="shared" si="2"/>
        <v>71.31782945736434</v>
      </c>
      <c r="E6" s="80">
        <f t="shared" si="2"/>
        <v>68.992248062015506</v>
      </c>
      <c r="F6" s="80">
        <f t="shared" si="2"/>
        <v>17.054263565891471</v>
      </c>
      <c r="G6" s="80">
        <f t="shared" si="2"/>
        <v>79.069767441860463</v>
      </c>
      <c r="H6" s="80">
        <f t="shared" si="2"/>
        <v>97.674418604651166</v>
      </c>
      <c r="I6" s="80">
        <f t="shared" si="2"/>
        <v>33.333333333333329</v>
      </c>
      <c r="J6" s="80">
        <f t="shared" si="2"/>
        <v>58.914728682170548</v>
      </c>
      <c r="K6" s="80">
        <f t="shared" si="2"/>
        <v>42.63565891472868</v>
      </c>
      <c r="L6" s="80">
        <f t="shared" si="2"/>
        <v>65.116279069767444</v>
      </c>
      <c r="M6" s="80">
        <f t="shared" si="2"/>
        <v>6.2015503875968996</v>
      </c>
      <c r="N6" s="80">
        <f t="shared" si="2"/>
        <v>21.705426356589147</v>
      </c>
      <c r="O6" s="80">
        <f t="shared" si="2"/>
        <v>34.883720930232556</v>
      </c>
      <c r="P6" s="80"/>
      <c r="Q6" s="80"/>
      <c r="R6" s="80"/>
    </row>
    <row r="7" spans="2:18" x14ac:dyDescent="0.25">
      <c r="C7" s="85" t="str">
        <f>АнализКл!C7</f>
        <v>КДР по физике (9 кл.) 31.01.2019</v>
      </c>
      <c r="D7" s="85"/>
      <c r="E7" s="85"/>
      <c r="F7" s="85"/>
      <c r="G7" s="85"/>
      <c r="H7" s="85"/>
    </row>
    <row r="8" spans="2:18" x14ac:dyDescent="0.25">
      <c r="C8" s="85" t="s">
        <v>72</v>
      </c>
      <c r="D8" s="85" t="s">
        <v>80</v>
      </c>
      <c r="E8" s="85"/>
      <c r="F8" s="85"/>
      <c r="G8" s="85"/>
      <c r="H8" s="85"/>
    </row>
    <row r="9" spans="2:18" ht="21" x14ac:dyDescent="0.35">
      <c r="F9" s="79" t="str">
        <f>IF(COUNTIF(C2:Q2,"")=0,"","Введите уровень успешности каждого задания")</f>
        <v>Введите уровень успешности каждого задания</v>
      </c>
    </row>
    <row r="10" spans="2:18" ht="63" x14ac:dyDescent="0.25">
      <c r="B10" s="67" t="s">
        <v>60</v>
      </c>
      <c r="C10" s="67" t="s">
        <v>62</v>
      </c>
      <c r="D10" s="67" t="s">
        <v>85</v>
      </c>
      <c r="E10" s="67" t="s">
        <v>86</v>
      </c>
      <c r="F10" s="78" t="s">
        <v>63</v>
      </c>
      <c r="G10" s="78" t="s">
        <v>64</v>
      </c>
      <c r="H10" s="78" t="s">
        <v>61</v>
      </c>
      <c r="I10" s="78" t="s">
        <v>65</v>
      </c>
      <c r="J10" s="78" t="s">
        <v>76</v>
      </c>
    </row>
    <row r="11" spans="2:18" ht="50.1" customHeight="1" x14ac:dyDescent="0.25">
      <c r="B11" s="77">
        <f>АнализКл!B11</f>
        <v>1</v>
      </c>
      <c r="C11" s="71" t="str">
        <f>АнализКл!C11</f>
        <v>Анализ графиков координаты гармонических колебаний</v>
      </c>
      <c r="D11" s="68" t="str">
        <f>АнализКл!D11</f>
        <v>1.23</v>
      </c>
      <c r="E11" s="68" t="str">
        <f>АнализКл!E11</f>
        <v>Множественный выбор</v>
      </c>
      <c r="F11" s="68" t="str">
        <f>АнализКл!F11</f>
        <v>П</v>
      </c>
      <c r="G11" s="68">
        <f>АнализКл!G11</f>
        <v>2</v>
      </c>
      <c r="H11" s="69">
        <f t="shared" ref="H11:H16" si="3">IF(I11="","",I11*G11)</f>
        <v>1.1782945736434107</v>
      </c>
      <c r="I11" s="76">
        <f>IF(COUNTIFS($C$5:$O$5,$B11,$C$2:$O$2,"")=0,SUMIFS($C$6:$O$6,$C$5:$O$5,$B11)/$G11/100,"")</f>
        <v>0.58914728682170536</v>
      </c>
      <c r="J11" s="66" t="str">
        <f t="shared" ref="J11:J18" si="4">IF(I11="",$F$9,IF(I11&gt;=$A$25,$C$25,IF(I11&gt;=$A$24,$C$24,IF(I11&gt;=$A$23,$C$23,IF(I11&gt;=$A$22,$C$22,$C$21)))))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2" spans="2:18" ht="50.1" customHeight="1" x14ac:dyDescent="0.25">
      <c r="B12" s="77">
        <f>АнализКл!B12</f>
        <v>2</v>
      </c>
      <c r="C12" s="71" t="str">
        <f>АнализКл!C12</f>
        <v>Давление, сила давления</v>
      </c>
      <c r="D12" s="68" t="str">
        <f>АнализКл!D12</f>
        <v>1.20</v>
      </c>
      <c r="E12" s="68" t="str">
        <f>АнализКл!E12</f>
        <v>Краткий ответ</v>
      </c>
      <c r="F12" s="68" t="str">
        <f>АнализКл!F12</f>
        <v>Б</v>
      </c>
      <c r="G12" s="68">
        <f>АнализКл!G12</f>
        <v>1</v>
      </c>
      <c r="H12" s="69">
        <f t="shared" si="3"/>
        <v>0.68992248062015504</v>
      </c>
      <c r="I12" s="76">
        <f>IF(COUNTIFS($C$5:$O$5,$B12,$C$2:$O$2,"")=0,SUMIFS($C$6:$O$6,$C$5:$O$5,$B12)/$G12/100,"")</f>
        <v>0.68992248062015504</v>
      </c>
      <c r="J12" s="66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3" spans="2:18" ht="78.75" x14ac:dyDescent="0.25">
      <c r="B13" s="77">
        <f>АнализКл!B13</f>
        <v>3</v>
      </c>
      <c r="C13" s="71" t="str">
        <f>АнализКл!C13</f>
        <v>Сила тяжести, сила Архимеда, давление жидкости</v>
      </c>
      <c r="D13" s="68" t="str">
        <f>АнализКл!D13</f>
        <v>1.13; 1.22; 1.20</v>
      </c>
      <c r="E13" s="68" t="str">
        <f>АнализКл!E13</f>
        <v>Установление соответствия между физическими величинами и их изменением</v>
      </c>
      <c r="F13" s="68" t="str">
        <f>АнализКл!F13</f>
        <v>Б</v>
      </c>
      <c r="G13" s="68">
        <f>АнализКл!G13</f>
        <v>3</v>
      </c>
      <c r="H13" s="69">
        <f t="shared" si="3"/>
        <v>1.9379844961240307</v>
      </c>
      <c r="I13" s="76">
        <f>IF(COUNTIFS($C$5:$O$5,$B13,$C$2:$O$2,"")=0,SUMIFS($C$6:$O$6,$C$5:$O$5,$B13)/$G13/100,"")</f>
        <v>0.64599483204134356</v>
      </c>
      <c r="J13" s="66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4" spans="2:18" ht="50.1" customHeight="1" x14ac:dyDescent="0.25">
      <c r="B14" s="77">
        <f>АнализКл!B14</f>
        <v>4</v>
      </c>
      <c r="C14" s="71" t="str">
        <f>АнализКл!C14</f>
        <v>Тепловые явления. График изменения температуры. Расчёт тепловой мощности, удельная теплоёмкость. СИ</v>
      </c>
      <c r="D14" s="68" t="str">
        <f>АнализКл!D14</f>
        <v>2.6</v>
      </c>
      <c r="E14" s="68" t="str">
        <f>АнализКл!E14</f>
        <v>Краткий ответ</v>
      </c>
      <c r="F14" s="68" t="str">
        <f>АнализКл!F14</f>
        <v>П</v>
      </c>
      <c r="G14" s="68">
        <f>АнализКл!G14</f>
        <v>1</v>
      </c>
      <c r="H14" s="69">
        <f t="shared" si="3"/>
        <v>0.33333333333333326</v>
      </c>
      <c r="I14" s="76">
        <f>IF(COUNTIFS($C$5:$O$5,$B14,$C$2:$O$2,"")=0,SUMIFS($C$6:$O$6,$C$5:$O$5,$B14)/$G14/100,"")</f>
        <v>0.33333333333333326</v>
      </c>
      <c r="J14" s="66" t="str">
        <f t="shared" si="4"/>
        <v>Данный элемент содержания усвоен на низком уровне. Требуется коррекция.</v>
      </c>
    </row>
    <row r="15" spans="2:18" ht="50.1" customHeight="1" x14ac:dyDescent="0.25">
      <c r="B15" s="77">
        <f>АнализКл!B15</f>
        <v>5</v>
      </c>
      <c r="C15" s="71" t="str">
        <f>АнализКл!C15</f>
        <v>Электрические явления. Равнодействующая сил взаимодействия зарядов</v>
      </c>
      <c r="D15" s="68" t="str">
        <f>АнализКл!D15</f>
        <v>1.7; 3.2</v>
      </c>
      <c r="E15" s="68" t="str">
        <f>АнализКл!E15</f>
        <v>Краткий ответ</v>
      </c>
      <c r="F15" s="68" t="str">
        <f>АнализКл!F15</f>
        <v>Б</v>
      </c>
      <c r="G15" s="68">
        <f>АнализКл!G15</f>
        <v>1</v>
      </c>
      <c r="H15" s="69">
        <f t="shared" si="3"/>
        <v>0.58914728682170547</v>
      </c>
      <c r="I15" s="76">
        <f t="shared" ref="I15:I18" si="5">IF(COUNTIFS($C$5:$O$5,$B15,$C$2:$O$2,"")=0,SUMIFS($C$6:$O$6,$C$5:$O$5,$B15)/$G15/100,"")</f>
        <v>0.58914728682170547</v>
      </c>
      <c r="J15" s="66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6" spans="2:18" ht="50.1" customHeight="1" x14ac:dyDescent="0.25">
      <c r="B16" s="77">
        <f>АнализКл!B16</f>
        <v>6</v>
      </c>
      <c r="C16" s="71" t="str">
        <f>АнализКл!C16</f>
        <v>Постоянный ток. Расчёт цепей при последовательном соединении проводников</v>
      </c>
      <c r="D16" s="68" t="str">
        <f>АнализКл!D16</f>
        <v>3.7</v>
      </c>
      <c r="E16" s="68" t="str">
        <f>АнализКл!E16</f>
        <v>Краткий ответ</v>
      </c>
      <c r="F16" s="68" t="str">
        <f>АнализКл!F16</f>
        <v>Б</v>
      </c>
      <c r="G16" s="68">
        <f>АнализКл!G16</f>
        <v>1</v>
      </c>
      <c r="H16" s="69">
        <f t="shared" si="3"/>
        <v>0.4263565891472868</v>
      </c>
      <c r="I16" s="76">
        <f t="shared" si="5"/>
        <v>0.4263565891472868</v>
      </c>
      <c r="J16" s="66" t="str">
        <f t="shared" si="4"/>
        <v>Данный элемент содержания усвоен на низком уровне. Требуется коррекция.</v>
      </c>
    </row>
    <row r="17" spans="1:10" ht="50.1" customHeight="1" x14ac:dyDescent="0.25">
      <c r="B17" s="77">
        <f>АнализКл!B17</f>
        <v>7</v>
      </c>
      <c r="C17" s="71" t="str">
        <f>АнализКл!C17</f>
        <v>Элементы геометрической оптики. Закон преломления: ход лучей на границе двух сред</v>
      </c>
      <c r="D17" s="68" t="str">
        <f>АнализКл!D17</f>
        <v>3.17</v>
      </c>
      <c r="E17" s="68" t="str">
        <f>АнализКл!E17</f>
        <v>Краткий ответ</v>
      </c>
      <c r="F17" s="68" t="str">
        <f>АнализКл!F17</f>
        <v>Б</v>
      </c>
      <c r="G17" s="68">
        <f>АнализКл!G17</f>
        <v>1</v>
      </c>
      <c r="H17" s="69">
        <f t="shared" ref="H17" si="6">IF(I17="","",I17*G17)</f>
        <v>0.65116279069767447</v>
      </c>
      <c r="I17" s="76">
        <f t="shared" si="5"/>
        <v>0.65116279069767447</v>
      </c>
      <c r="J17" s="66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8" spans="1:10" ht="50.1" customHeight="1" x14ac:dyDescent="0.25">
      <c r="B18" s="77">
        <f>АнализКл!B18</f>
        <v>8</v>
      </c>
      <c r="C18" s="71" t="str">
        <f>АнализКл!C18</f>
        <v>Законы превращения механической энергии во внутреннюю</v>
      </c>
      <c r="D18" s="68" t="str">
        <f>АнализКл!D18</f>
        <v>1.18; 2.6</v>
      </c>
      <c r="E18" s="68" t="str">
        <f>АнализКл!E18</f>
        <v>Развёрнутый ответ</v>
      </c>
      <c r="F18" s="68" t="str">
        <f>АнализКл!F18</f>
        <v>В</v>
      </c>
      <c r="G18" s="68">
        <f>АнализКл!G18</f>
        <v>3</v>
      </c>
      <c r="H18" s="69">
        <f>IF(I18="","",I18*G18)</f>
        <v>0.62790697674418605</v>
      </c>
      <c r="I18" s="76">
        <f t="shared" si="5"/>
        <v>0.20930232558139533</v>
      </c>
      <c r="J18" s="66" t="str">
        <f t="shared" si="4"/>
        <v>Данный элемент содержания усвоен на крайне низком уровне. Требуется серьёзная коррекция.</v>
      </c>
    </row>
    <row r="20" spans="1:10" ht="15.75" x14ac:dyDescent="0.25">
      <c r="A20" s="75" t="s">
        <v>75</v>
      </c>
      <c r="B20" s="75" t="s">
        <v>74</v>
      </c>
      <c r="C20" s="74" t="s">
        <v>66</v>
      </c>
    </row>
    <row r="21" spans="1:10" ht="15.75" x14ac:dyDescent="0.25">
      <c r="A21" s="73">
        <v>0</v>
      </c>
      <c r="B21" s="73">
        <f>A22-0.01</f>
        <v>0.28999999999999998</v>
      </c>
      <c r="C21" s="72" t="s">
        <v>67</v>
      </c>
    </row>
    <row r="22" spans="1:10" ht="15.75" x14ac:dyDescent="0.25">
      <c r="A22" s="73">
        <v>0.3</v>
      </c>
      <c r="B22" s="73">
        <f>A23-0.01</f>
        <v>0.49</v>
      </c>
      <c r="C22" s="72" t="s">
        <v>68</v>
      </c>
    </row>
    <row r="23" spans="1:10" ht="15.75" x14ac:dyDescent="0.25">
      <c r="A23" s="73">
        <v>0.5</v>
      </c>
      <c r="B23" s="73">
        <f>A24-0.01</f>
        <v>0.69</v>
      </c>
      <c r="C23" s="72" t="s">
        <v>77</v>
      </c>
    </row>
    <row r="24" spans="1:10" ht="15.75" x14ac:dyDescent="0.25">
      <c r="A24" s="73">
        <v>0.7</v>
      </c>
      <c r="B24" s="73">
        <f>A25-0.01</f>
        <v>0.89</v>
      </c>
      <c r="C24" s="72" t="s">
        <v>69</v>
      </c>
    </row>
    <row r="25" spans="1:10" ht="15.75" x14ac:dyDescent="0.25">
      <c r="A25" s="73">
        <v>0.9</v>
      </c>
      <c r="B25" s="73">
        <v>1</v>
      </c>
      <c r="C25" s="72" t="s">
        <v>70</v>
      </c>
    </row>
  </sheetData>
  <sheetProtection password="EA11" sheet="1" objects="1" scenarios="1" formatColumns="0" formatRows="0"/>
  <mergeCells count="1">
    <mergeCell ref="C1:J1"/>
  </mergeCells>
  <conditionalFormatting sqref="A21:C22 J11:J18">
    <cfRule type="expression" dxfId="4" priority="3">
      <formula>$I11&lt;$A$23</formula>
    </cfRule>
  </conditionalFormatting>
  <conditionalFormatting sqref="C2:O2">
    <cfRule type="cellIs" dxfId="3" priority="1" stopIfTrue="1" operator="greaterThan">
      <formula>100</formula>
    </cfRule>
  </conditionalFormatting>
  <conditionalFormatting sqref="C2:O2">
    <cfRule type="expression" dxfId="1" priority="2" stopIfTrue="1">
      <formula>SUMIFS($I2:$U2,$I$10:$U$10,C$10)&gt;100</formula>
    </cfRule>
  </conditionalFormatting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2019-01-11T11:21:01Z</cp:lastPrinted>
  <dcterms:created xsi:type="dcterms:W3CDTF">2006-09-28T05:33:49Z</dcterms:created>
  <dcterms:modified xsi:type="dcterms:W3CDTF">2019-03-28T06:29:02Z</dcterms:modified>
</cp:coreProperties>
</file>