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АнализКл!$A$7:$J$28</definedName>
    <definedName name="_xlnm.Print_Area" localSheetId="3">АнализОО!$A$7:$K$28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7" i="27" l="1"/>
  <c r="D4" i="27"/>
  <c r="E4" i="27"/>
  <c r="F4" i="27"/>
  <c r="G4" i="27"/>
  <c r="H4" i="27"/>
  <c r="I4" i="27"/>
  <c r="J4" i="27"/>
  <c r="K4" i="27"/>
  <c r="K6" i="27" s="1"/>
  <c r="L4" i="27"/>
  <c r="M4" i="27"/>
  <c r="N4" i="27"/>
  <c r="O4" i="27"/>
  <c r="O6" i="27" s="1"/>
  <c r="P4" i="27"/>
  <c r="Q4" i="27"/>
  <c r="R4" i="27"/>
  <c r="S4" i="27"/>
  <c r="S6" i="27" s="1"/>
  <c r="E12" i="27"/>
  <c r="E13" i="27"/>
  <c r="E14" i="27"/>
  <c r="E15" i="27"/>
  <c r="E16" i="27"/>
  <c r="E17" i="27"/>
  <c r="E18" i="27"/>
  <c r="E19" i="27"/>
  <c r="E20" i="27"/>
  <c r="E21" i="27"/>
  <c r="F12" i="27"/>
  <c r="F13" i="27"/>
  <c r="F14" i="27"/>
  <c r="F15" i="27"/>
  <c r="F16" i="27"/>
  <c r="F17" i="27"/>
  <c r="F18" i="27"/>
  <c r="F19" i="27"/>
  <c r="F20" i="27"/>
  <c r="F21" i="27"/>
  <c r="G12" i="27"/>
  <c r="G13" i="27"/>
  <c r="G14" i="27"/>
  <c r="G15" i="27"/>
  <c r="G16" i="27"/>
  <c r="G17" i="27"/>
  <c r="G18" i="27"/>
  <c r="G19" i="27"/>
  <c r="G20" i="27"/>
  <c r="G21" i="27"/>
  <c r="G11" i="27"/>
  <c r="F11" i="27"/>
  <c r="E11" i="27"/>
  <c r="D12" i="27"/>
  <c r="D13" i="27"/>
  <c r="D14" i="27"/>
  <c r="D15" i="27"/>
  <c r="D16" i="27"/>
  <c r="D17" i="27"/>
  <c r="D18" i="27"/>
  <c r="D19" i="27"/>
  <c r="D20" i="27"/>
  <c r="D21" i="27"/>
  <c r="D11" i="27"/>
  <c r="C12" i="27"/>
  <c r="C13" i="27"/>
  <c r="C14" i="27"/>
  <c r="C15" i="27"/>
  <c r="C16" i="27"/>
  <c r="C17" i="27"/>
  <c r="C18" i="27"/>
  <c r="C19" i="27"/>
  <c r="C20" i="27"/>
  <c r="C21" i="27"/>
  <c r="C11" i="27"/>
  <c r="B12" i="27"/>
  <c r="B13" i="27"/>
  <c r="B14" i="27"/>
  <c r="B15" i="27"/>
  <c r="B16" i="27"/>
  <c r="B17" i="27"/>
  <c r="B18" i="27"/>
  <c r="B19" i="27"/>
  <c r="B20" i="27"/>
  <c r="B21" i="27"/>
  <c r="H18" i="25"/>
  <c r="H17" i="25"/>
  <c r="H14" i="25"/>
  <c r="I20" i="25"/>
  <c r="H20" i="25" s="1"/>
  <c r="I19" i="25"/>
  <c r="H19" i="25" s="1"/>
  <c r="I18" i="25"/>
  <c r="I17" i="25"/>
  <c r="I16" i="25"/>
  <c r="H16" i="25" s="1"/>
  <c r="I15" i="25"/>
  <c r="H15" i="25" s="1"/>
  <c r="I14" i="25"/>
  <c r="I13" i="25"/>
  <c r="I12" i="25"/>
  <c r="I11" i="25"/>
  <c r="J6" i="27"/>
  <c r="L6" i="27"/>
  <c r="M6" i="27"/>
  <c r="N6" i="27"/>
  <c r="P6" i="27"/>
  <c r="Q6" i="27"/>
  <c r="R6" i="27"/>
  <c r="J5" i="27"/>
  <c r="K5" i="27"/>
  <c r="L5" i="27"/>
  <c r="M5" i="27"/>
  <c r="N5" i="27"/>
  <c r="O5" i="27"/>
  <c r="P5" i="27"/>
  <c r="Q5" i="27"/>
  <c r="R5" i="27"/>
  <c r="S5" i="27"/>
  <c r="I21" i="25" l="1"/>
  <c r="H21" i="25" s="1"/>
  <c r="D5" i="27" l="1"/>
  <c r="E5" i="27"/>
  <c r="F5" i="27"/>
  <c r="G5" i="27"/>
  <c r="H5" i="27"/>
  <c r="I5" i="27"/>
  <c r="C5" i="27"/>
  <c r="H11" i="25"/>
  <c r="I21" i="27" l="1"/>
  <c r="I19" i="27"/>
  <c r="I18" i="27"/>
  <c r="I20" i="27"/>
  <c r="B11" i="27"/>
  <c r="H18" i="27" l="1"/>
  <c r="H20" i="27"/>
  <c r="H19" i="27"/>
  <c r="H21" i="27"/>
  <c r="J21" i="27"/>
  <c r="D6" i="27"/>
  <c r="I12" i="27" s="1"/>
  <c r="H12" i="27" s="1"/>
  <c r="C4" i="27"/>
  <c r="C6" i="27" s="1"/>
  <c r="I11" i="27" s="1"/>
  <c r="H11" i="27" s="1"/>
  <c r="E6" i="27"/>
  <c r="I13" i="27" s="1"/>
  <c r="J13" i="27" s="1"/>
  <c r="F6" i="27"/>
  <c r="I14" i="27" s="1"/>
  <c r="H14" i="27" s="1"/>
  <c r="G6" i="27"/>
  <c r="I15" i="27" s="1"/>
  <c r="H15" i="27" s="1"/>
  <c r="I6" i="27"/>
  <c r="I17" i="27" s="1"/>
  <c r="H17" i="27" s="1"/>
  <c r="H6" i="27"/>
  <c r="I16" i="27" s="1"/>
  <c r="H16" i="27" s="1"/>
  <c r="F9" i="27"/>
  <c r="J18" i="27" s="1"/>
  <c r="B24" i="27"/>
  <c r="B25" i="27"/>
  <c r="B26" i="27"/>
  <c r="B27" i="27"/>
  <c r="H13" i="27" l="1"/>
  <c r="J15" i="27"/>
  <c r="J19" i="27"/>
  <c r="J14" i="27"/>
  <c r="J12" i="27"/>
  <c r="J20" i="27"/>
  <c r="J16" i="27"/>
  <c r="J17" i="27"/>
  <c r="J11" i="27"/>
  <c r="H13" i="25"/>
  <c r="H12" i="25"/>
  <c r="F9" i="25"/>
  <c r="J19" i="25" l="1"/>
  <c r="J20" i="25"/>
  <c r="J17" i="25"/>
  <c r="J18" i="25"/>
  <c r="J15" i="25"/>
  <c r="J12" i="25"/>
  <c r="J16" i="25"/>
  <c r="J13" i="25"/>
  <c r="J21" i="25"/>
  <c r="J14" i="25"/>
  <c r="J11" i="25"/>
  <c r="B25" i="25"/>
  <c r="B26" i="25"/>
  <c r="B27" i="25"/>
  <c r="B24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E2" i="9" s="1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F1" i="9"/>
  <c r="A1" i="9"/>
  <c r="I2" i="9" l="1"/>
  <c r="H2" i="9"/>
  <c r="T2" i="9"/>
  <c r="L2" i="9"/>
  <c r="P2" i="9"/>
</calcChain>
</file>

<file path=xl/sharedStrings.xml><?xml version="1.0" encoding="utf-8"?>
<sst xmlns="http://schemas.openxmlformats.org/spreadsheetml/2006/main" count="207" uniqueCount="130">
  <si>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</si>
  <si>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</si>
  <si>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</si>
  <si>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</si>
  <si>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</si>
  <si>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</si>
  <si>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</si>
  <si>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</si>
  <si>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</si>
  <si>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</si>
  <si>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</si>
  <si>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</si>
  <si>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</si>
  <si>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</si>
  <si>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</si>
  <si>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</si>
  <si>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</si>
  <si>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</si>
  <si>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</si>
  <si>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</si>
  <si>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</si>
  <si>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</si>
  <si>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</si>
  <si>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</si>
  <si>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</si>
  <si>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</si>
  <si>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</si>
  <si>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</si>
  <si>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</si>
  <si>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</si>
  <si>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</si>
  <si>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</si>
  <si>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</si>
  <si>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</si>
  <si>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</si>
  <si>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</si>
  <si>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</si>
  <si>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</si>
  <si>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</si>
  <si>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</si>
  <si>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</si>
  <si>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</si>
  <si>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</si>
  <si>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</si>
  <si>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</si>
  <si>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</si>
  <si>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</si>
  <si>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</si>
  <si>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</si>
  <si>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</si>
  <si>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</si>
  <si>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</si>
  <si>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</si>
  <si>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</si>
  <si>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</si>
  <si>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</si>
  <si>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</si>
  <si>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</si>
  <si>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</si>
  <si>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</si>
  <si>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</si>
  <si>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</si>
  <si>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</si>
  <si>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</si>
  <si>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</si>
  <si>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</si>
  <si>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</si>
  <si>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</si>
  <si>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</si>
  <si>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</si>
  <si>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</si>
  <si>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</si>
  <si>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</si>
  <si>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</si>
  <si>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</si>
  <si>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</si>
  <si>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</si>
  <si>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</si>
  <si>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Б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</si>
  <si>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</si>
  <si>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</si>
  <si>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</si>
  <si>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</si>
  <si>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</si>
  <si>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Код контролируемого элемента знаний</t>
  </si>
  <si>
    <t>Код проверяемого умения</t>
  </si>
  <si>
    <t>4.2</t>
  </si>
  <si>
    <t>7
1 б</t>
  </si>
  <si>
    <t>7
2 б</t>
  </si>
  <si>
    <t>8
1 б</t>
  </si>
  <si>
    <t>8
2 б</t>
  </si>
  <si>
    <t>9
1 б</t>
  </si>
  <si>
    <t>9
2 б</t>
  </si>
  <si>
    <t>10
1 б</t>
  </si>
  <si>
    <t>10
2 б</t>
  </si>
  <si>
    <t>11
1 б</t>
  </si>
  <si>
    <t>11
2 б</t>
  </si>
  <si>
    <t>11
3 б</t>
  </si>
  <si>
    <t>КДР по биологии (9 кл.) 24.01.2019</t>
  </si>
  <si>
    <t>Клеточное строение организмов как доказательство их родства, единства живой природы</t>
  </si>
  <si>
    <t>Многообразие живых организмов</t>
  </si>
  <si>
    <t>Нейрогуморальная регуляция процессов жизнедеятельности организма человека.</t>
  </si>
  <si>
    <t>Общий план строения и процессы жизнедеятельности. Сходство человека с животными и отличие от них.</t>
  </si>
  <si>
    <t>2.1</t>
  </si>
  <si>
    <t>3.1; 3.2; 3.3; 3.4</t>
  </si>
  <si>
    <t>4.1</t>
  </si>
  <si>
    <t>1.1.2; 2.3.1</t>
  </si>
  <si>
    <t>1.1.1; 2.3.3; 2.3.4</t>
  </si>
  <si>
    <t>1.3; 2.1.7; 2.3.2</t>
  </si>
  <si>
    <t>1.3; 2.1.11; 2.3.2</t>
  </si>
  <si>
    <t>Обмен веществ в организме человека</t>
  </si>
  <si>
    <t>4.7</t>
  </si>
  <si>
    <t>1.2.1; 2.1.11</t>
  </si>
  <si>
    <t>Приемы оказания первой доврачебной помощи</t>
  </si>
  <si>
    <t>4.15</t>
  </si>
  <si>
    <t>3.2</t>
  </si>
  <si>
    <t>Умение проводить множественный выбор</t>
  </si>
  <si>
    <t>П</t>
  </si>
  <si>
    <t>Умение устанавливать соответствие</t>
  </si>
  <si>
    <t>2.2; 3.1; 3.2; 3.3; 3.4</t>
  </si>
  <si>
    <t>1.1.1; 2.5; 2.6</t>
  </si>
  <si>
    <t>Умение определять последовательности биологических процессов, явлений, объектов</t>
  </si>
  <si>
    <t>3.3; 3.4</t>
  </si>
  <si>
    <t>2.2.2; 2.6</t>
  </si>
  <si>
    <t>Умение включать в биологический текст пропущенные термины и понятия из числа предложенных</t>
  </si>
  <si>
    <t>1.1.1; 2.8</t>
  </si>
  <si>
    <t>Соблюдение санитарно-гигиенических норм и правил здорового образа жизни</t>
  </si>
  <si>
    <t>4.14</t>
  </si>
  <si>
    <t>3.1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</si>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</sst>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</cellStyleXfs>
  <cellXfs count="114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22" fillId="7" borderId="13" xfId="0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9" fontId="14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9" fontId="14" fillId="0" borderId="2" xfId="3" applyFont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0" fontId="23" fillId="0" borderId="0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Процентный" xfId="3" builtinId="5"/>
    <cellStyle name="Процентный 2" xf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4" t="e">
        <f>#REF!</f>
        <v>#REF!</v>
      </c>
      <c r="B1" s="95"/>
      <c r="C1" s="96"/>
      <c r="D1" s="39" t="s">
        <v>54</v>
      </c>
      <c r="E1" s="31"/>
      <c r="F1" s="97" t="e">
        <f>#REF!</f>
        <v>#REF!</v>
      </c>
      <c r="G1" s="98"/>
      <c r="H1" s="99" t="s">
        <v>51</v>
      </c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0" t="s">
        <v>52</v>
      </c>
      <c r="B3" s="101" t="s">
        <v>49</v>
      </c>
      <c r="C3" s="103" t="s">
        <v>48</v>
      </c>
      <c r="D3" s="107" t="s">
        <v>55</v>
      </c>
      <c r="E3" s="109" t="s">
        <v>50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0" t="s">
        <v>57</v>
      </c>
      <c r="W3" s="110"/>
      <c r="X3" s="110"/>
      <c r="Y3" s="110"/>
      <c r="Z3" s="100" t="s">
        <v>59</v>
      </c>
      <c r="AA3" s="110"/>
      <c r="AB3" s="110"/>
      <c r="AC3" s="110"/>
      <c r="AD3" s="105" t="s">
        <v>58</v>
      </c>
    </row>
    <row r="4" spans="1:30" ht="16.5" thickBot="1" x14ac:dyDescent="0.3">
      <c r="A4" s="100"/>
      <c r="B4" s="102"/>
      <c r="C4" s="104"/>
      <c r="D4" s="108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6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M28"/>
  <sheetViews>
    <sheetView zoomScale="80" zoomScaleNormal="80" workbookViewId="0">
      <selection activeCell="D11" sqref="D11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2" spans="2:13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2:13" x14ac:dyDescent="0.25">
      <c r="C3" s="66">
        <v>1</v>
      </c>
      <c r="D3" s="67">
        <v>2</v>
      </c>
      <c r="E3" s="66">
        <v>3</v>
      </c>
      <c r="F3" s="67">
        <v>4</v>
      </c>
      <c r="G3" s="66">
        <v>5</v>
      </c>
      <c r="H3" s="67">
        <v>6</v>
      </c>
      <c r="I3" s="66">
        <v>7</v>
      </c>
      <c r="J3" s="67">
        <v>8</v>
      </c>
      <c r="K3" s="66">
        <v>9</v>
      </c>
      <c r="L3" s="67">
        <v>10</v>
      </c>
      <c r="M3" s="66">
        <v>11</v>
      </c>
    </row>
    <row r="4" spans="2:13" x14ac:dyDescent="0.25">
      <c r="C4" s="72"/>
      <c r="D4" s="61"/>
      <c r="E4" s="61"/>
      <c r="F4" s="61"/>
      <c r="G4" s="61"/>
      <c r="H4" s="61"/>
      <c r="I4" s="61"/>
      <c r="J4" s="61"/>
    </row>
    <row r="5" spans="2:13" x14ac:dyDescent="0.25">
      <c r="C5" s="72"/>
      <c r="D5" s="61"/>
      <c r="E5" s="61"/>
      <c r="F5" s="61"/>
      <c r="G5" s="61"/>
      <c r="H5" s="61"/>
      <c r="I5" s="61"/>
    </row>
    <row r="6" spans="2:13" x14ac:dyDescent="0.25">
      <c r="C6" s="72"/>
      <c r="D6" s="61"/>
      <c r="E6" s="61"/>
      <c r="F6" s="61"/>
      <c r="G6" s="61"/>
      <c r="H6" s="61"/>
      <c r="I6" s="61"/>
      <c r="J6" s="61"/>
    </row>
    <row r="7" spans="2:13" x14ac:dyDescent="0.25">
      <c r="C7" s="91" t="s">
        <v>98</v>
      </c>
      <c r="D7" s="92"/>
      <c r="E7" s="92"/>
      <c r="F7" s="92"/>
      <c r="G7" s="92"/>
      <c r="H7" s="61"/>
      <c r="I7" s="61"/>
      <c r="J7" s="61"/>
    </row>
    <row r="8" spans="2:13" x14ac:dyDescent="0.25">
      <c r="B8" s="55"/>
      <c r="C8" s="91" t="s">
        <v>72</v>
      </c>
      <c r="D8" s="91" t="s">
        <v>73</v>
      </c>
      <c r="E8" s="91"/>
      <c r="F8" s="91"/>
      <c r="G8" s="91"/>
      <c r="H8" s="55"/>
      <c r="I8" s="55"/>
      <c r="J8" s="55"/>
    </row>
    <row r="9" spans="2:13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3" ht="54" x14ac:dyDescent="0.25">
      <c r="B10" s="69" t="s">
        <v>60</v>
      </c>
      <c r="C10" s="65" t="s">
        <v>62</v>
      </c>
      <c r="D10" s="65" t="s">
        <v>84</v>
      </c>
      <c r="E10" s="65" t="s">
        <v>85</v>
      </c>
      <c r="F10" s="65" t="s">
        <v>63</v>
      </c>
      <c r="G10" s="65" t="s">
        <v>64</v>
      </c>
      <c r="H10" s="65" t="s">
        <v>61</v>
      </c>
      <c r="I10" s="65" t="s">
        <v>65</v>
      </c>
      <c r="J10" s="65" t="s">
        <v>76</v>
      </c>
    </row>
    <row r="11" spans="2:13" ht="50.1" customHeight="1" x14ac:dyDescent="0.25">
      <c r="B11" s="63">
        <v>1</v>
      </c>
      <c r="C11" s="74" t="s">
        <v>99</v>
      </c>
      <c r="D11" s="75" t="s">
        <v>103</v>
      </c>
      <c r="E11" s="75" t="s">
        <v>106</v>
      </c>
      <c r="F11" s="68" t="s">
        <v>78</v>
      </c>
      <c r="G11" s="64">
        <v>1</v>
      </c>
      <c r="H11" s="71" t="str">
        <f>IF(I11="","",I11*G11)</f>
        <v/>
      </c>
      <c r="I11" s="93" t="str">
        <f>IF($C$2="","",$C$2)</f>
        <v/>
      </c>
      <c r="J11" s="64" t="str">
        <f t="shared" ref="J11:J21" si="0">IF(I11="",$F$9,IF(I11&gt;=$A$28,$C$28,IF(I11&gt;=$A$27,$C$27,IF(I11&gt;=$A$26,$C$26,IF(I11&gt;=$A$25,$C$25,$C$24)))))</f>
        <v>Введите уровень успешности каждого задания</v>
      </c>
    </row>
    <row r="12" spans="2:13" ht="50.1" customHeight="1" x14ac:dyDescent="0.25">
      <c r="B12" s="63">
        <v>2</v>
      </c>
      <c r="C12" s="74" t="s">
        <v>100</v>
      </c>
      <c r="D12" s="70" t="s">
        <v>104</v>
      </c>
      <c r="E12" s="75" t="s">
        <v>107</v>
      </c>
      <c r="F12" s="68" t="s">
        <v>78</v>
      </c>
      <c r="G12" s="64">
        <v>1</v>
      </c>
      <c r="H12" s="71" t="str">
        <f t="shared" ref="H12:H13" si="1">IF(I12="","",I12*G12)</f>
        <v/>
      </c>
      <c r="I12" s="93" t="str">
        <f>IF($D$2="","",$D$2)</f>
        <v/>
      </c>
      <c r="J12" s="64" t="str">
        <f t="shared" si="0"/>
        <v>Введите уровень успешности каждого задания</v>
      </c>
    </row>
    <row r="13" spans="2:13" ht="50.1" customHeight="1" x14ac:dyDescent="0.25">
      <c r="B13" s="63">
        <v>3</v>
      </c>
      <c r="C13" s="73" t="s">
        <v>102</v>
      </c>
      <c r="D13" s="70" t="s">
        <v>105</v>
      </c>
      <c r="E13" s="75" t="s">
        <v>108</v>
      </c>
      <c r="F13" s="68" t="s">
        <v>78</v>
      </c>
      <c r="G13" s="64">
        <v>1</v>
      </c>
      <c r="H13" s="71" t="str">
        <f t="shared" si="1"/>
        <v/>
      </c>
      <c r="I13" s="93" t="str">
        <f>IF($E$2="","",$E$2)</f>
        <v/>
      </c>
      <c r="J13" s="64" t="str">
        <f t="shared" si="0"/>
        <v>Введите уровень успешности каждого задания</v>
      </c>
    </row>
    <row r="14" spans="2:13" ht="50.1" customHeight="1" x14ac:dyDescent="0.25">
      <c r="B14" s="63">
        <v>4</v>
      </c>
      <c r="C14" s="73" t="s">
        <v>101</v>
      </c>
      <c r="D14" s="70" t="s">
        <v>86</v>
      </c>
      <c r="E14" s="75" t="s">
        <v>109</v>
      </c>
      <c r="F14" s="68" t="s">
        <v>78</v>
      </c>
      <c r="G14" s="64">
        <v>1</v>
      </c>
      <c r="H14" s="71" t="str">
        <f t="shared" ref="H14:H21" si="2">IF(I14="","",I14*G14)</f>
        <v/>
      </c>
      <c r="I14" s="93" t="str">
        <f>IF($F$2="","",$F$2)</f>
        <v/>
      </c>
      <c r="J14" s="64" t="str">
        <f t="shared" si="0"/>
        <v>Введите уровень успешности каждого задания</v>
      </c>
    </row>
    <row r="15" spans="2:13" ht="50.1" customHeight="1" x14ac:dyDescent="0.25">
      <c r="B15" s="63">
        <v>5</v>
      </c>
      <c r="C15" s="73" t="s">
        <v>110</v>
      </c>
      <c r="D15" s="70" t="s">
        <v>111</v>
      </c>
      <c r="E15" s="75" t="s">
        <v>112</v>
      </c>
      <c r="F15" s="68" t="s">
        <v>78</v>
      </c>
      <c r="G15" s="64">
        <v>1</v>
      </c>
      <c r="H15" s="71" t="str">
        <f t="shared" si="2"/>
        <v/>
      </c>
      <c r="I15" s="93" t="str">
        <f>IF($G$2="","",$G$2)</f>
        <v/>
      </c>
      <c r="J15" s="64" t="str">
        <f t="shared" si="0"/>
        <v>Введите уровень успешности каждого задания</v>
      </c>
    </row>
    <row r="16" spans="2:13" ht="50.1" customHeight="1" x14ac:dyDescent="0.25">
      <c r="B16" s="63">
        <v>6</v>
      </c>
      <c r="C16" s="73" t="s">
        <v>113</v>
      </c>
      <c r="D16" s="70" t="s">
        <v>114</v>
      </c>
      <c r="E16" s="75" t="s">
        <v>115</v>
      </c>
      <c r="F16" s="68" t="s">
        <v>78</v>
      </c>
      <c r="G16" s="64">
        <v>1</v>
      </c>
      <c r="H16" s="71" t="str">
        <f t="shared" si="2"/>
        <v/>
      </c>
      <c r="I16" s="93" t="str">
        <f>IF($H$2="","",$H$2)</f>
        <v/>
      </c>
      <c r="J16" s="64" t="str">
        <f t="shared" si="0"/>
        <v>Введите уровень успешности каждого задания</v>
      </c>
    </row>
    <row r="17" spans="1:10" ht="50.1" customHeight="1" x14ac:dyDescent="0.25">
      <c r="B17" s="63">
        <v>7</v>
      </c>
      <c r="C17" s="73" t="s">
        <v>116</v>
      </c>
      <c r="D17" s="70" t="s">
        <v>104</v>
      </c>
      <c r="E17" s="75" t="s">
        <v>107</v>
      </c>
      <c r="F17" s="68" t="s">
        <v>117</v>
      </c>
      <c r="G17" s="64">
        <v>2</v>
      </c>
      <c r="H17" s="71" t="str">
        <f t="shared" si="2"/>
        <v/>
      </c>
      <c r="I17" s="93" t="str">
        <f>IF($I$2="","",$I$2)</f>
        <v/>
      </c>
      <c r="J17" s="64" t="str">
        <f t="shared" si="0"/>
        <v>Введите уровень успешности каждого задания</v>
      </c>
    </row>
    <row r="18" spans="1:10" ht="50.1" customHeight="1" x14ac:dyDescent="0.25">
      <c r="B18" s="63">
        <v>8</v>
      </c>
      <c r="C18" s="73" t="s">
        <v>118</v>
      </c>
      <c r="D18" s="70" t="s">
        <v>119</v>
      </c>
      <c r="E18" s="75" t="s">
        <v>120</v>
      </c>
      <c r="F18" s="68" t="s">
        <v>117</v>
      </c>
      <c r="G18" s="64">
        <v>2</v>
      </c>
      <c r="H18" s="71" t="str">
        <f t="shared" si="2"/>
        <v/>
      </c>
      <c r="I18" s="93" t="str">
        <f>IF($J$2="","",$J$2)</f>
        <v/>
      </c>
      <c r="J18" s="64" t="str">
        <f t="shared" si="0"/>
        <v>Введите уровень успешности каждого задания</v>
      </c>
    </row>
    <row r="19" spans="1:10" ht="50.1" customHeight="1" x14ac:dyDescent="0.25">
      <c r="B19" s="63">
        <v>9</v>
      </c>
      <c r="C19" s="73" t="s">
        <v>121</v>
      </c>
      <c r="D19" s="70" t="s">
        <v>122</v>
      </c>
      <c r="E19" s="75" t="s">
        <v>123</v>
      </c>
      <c r="F19" s="68" t="s">
        <v>117</v>
      </c>
      <c r="G19" s="64">
        <v>2</v>
      </c>
      <c r="H19" s="71" t="str">
        <f t="shared" si="2"/>
        <v/>
      </c>
      <c r="I19" s="93" t="str">
        <f>IF($K$2="","",$K$2)</f>
        <v/>
      </c>
      <c r="J19" s="64" t="str">
        <f t="shared" si="0"/>
        <v>Введите уровень успешности каждого задания</v>
      </c>
    </row>
    <row r="20" spans="1:10" ht="50.1" customHeight="1" x14ac:dyDescent="0.25">
      <c r="B20" s="63">
        <v>10</v>
      </c>
      <c r="C20" s="73" t="s">
        <v>124</v>
      </c>
      <c r="D20" s="70" t="s">
        <v>119</v>
      </c>
      <c r="E20" s="75" t="s">
        <v>125</v>
      </c>
      <c r="F20" s="68" t="s">
        <v>117</v>
      </c>
      <c r="G20" s="64">
        <v>2</v>
      </c>
      <c r="H20" s="71" t="str">
        <f t="shared" si="2"/>
        <v/>
      </c>
      <c r="I20" s="93" t="str">
        <f>IF($L$2="","",$L$2)</f>
        <v/>
      </c>
      <c r="J20" s="64" t="str">
        <f t="shared" si="0"/>
        <v>Введите уровень успешности каждого задания</v>
      </c>
    </row>
    <row r="21" spans="1:10" ht="50.1" customHeight="1" x14ac:dyDescent="0.25">
      <c r="B21" s="63">
        <v>11</v>
      </c>
      <c r="C21" s="73" t="s">
        <v>126</v>
      </c>
      <c r="D21" s="70" t="s">
        <v>127</v>
      </c>
      <c r="E21" s="75" t="s">
        <v>128</v>
      </c>
      <c r="F21" s="68" t="s">
        <v>129</v>
      </c>
      <c r="G21" s="64">
        <v>3</v>
      </c>
      <c r="H21" s="71" t="str">
        <f t="shared" si="2"/>
        <v/>
      </c>
      <c r="I21" s="93" t="str">
        <f>IF($I$2="","",$I$2)</f>
        <v/>
      </c>
      <c r="J21" s="64" t="str">
        <f t="shared" si="0"/>
        <v>Введите уровень успешности каждого задания</v>
      </c>
    </row>
    <row r="23" spans="1:10" ht="15.75" x14ac:dyDescent="0.25">
      <c r="A23" t="s">
        <v>75</v>
      </c>
      <c r="B23" t="s">
        <v>74</v>
      </c>
      <c r="C23" s="57" t="s">
        <v>66</v>
      </c>
    </row>
    <row r="24" spans="1:10" ht="15.75" x14ac:dyDescent="0.25">
      <c r="A24" s="56">
        <v>0</v>
      </c>
      <c r="B24" s="56">
        <f>A25-0.01</f>
        <v>0.28999999999999998</v>
      </c>
      <c r="C24" s="58" t="s">
        <v>67</v>
      </c>
    </row>
    <row r="25" spans="1:10" ht="15.75" x14ac:dyDescent="0.25">
      <c r="A25" s="56">
        <v>0.3</v>
      </c>
      <c r="B25" s="56">
        <f t="shared" ref="B25:B27" si="3">A26-0.01</f>
        <v>0.49</v>
      </c>
      <c r="C25" s="58" t="s">
        <v>68</v>
      </c>
    </row>
    <row r="26" spans="1:10" ht="15.75" x14ac:dyDescent="0.25">
      <c r="A26" s="56">
        <v>0.5</v>
      </c>
      <c r="B26" s="56">
        <f t="shared" si="3"/>
        <v>0.69</v>
      </c>
      <c r="C26" s="58" t="s">
        <v>77</v>
      </c>
    </row>
    <row r="27" spans="1:10" ht="15.75" x14ac:dyDescent="0.25">
      <c r="A27" s="56">
        <v>0.7</v>
      </c>
      <c r="B27" s="56">
        <f t="shared" si="3"/>
        <v>0.89</v>
      </c>
      <c r="C27" s="58" t="s">
        <v>69</v>
      </c>
    </row>
    <row r="28" spans="1:10" ht="15.75" x14ac:dyDescent="0.25">
      <c r="A28" s="56">
        <v>0.9</v>
      </c>
      <c r="B28" s="56">
        <v>1</v>
      </c>
      <c r="C28" s="58" t="s">
        <v>70</v>
      </c>
    </row>
  </sheetData>
  <sheetProtection password="C207" sheet="1" objects="1" scenarios="1" formatColumns="0" formatRows="0"/>
  <conditionalFormatting sqref="A24:C25 J11:J21">
    <cfRule type="expression" dxfId="1" priority="1">
      <formula>$I11&lt;$A$26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workbookViewId="0">
      <selection activeCell="C2" sqref="C2:S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9" ht="15.75" customHeight="1" thickBot="1" x14ac:dyDescent="0.3">
      <c r="C1" s="111" t="s">
        <v>83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2:19" s="87" customFormat="1" ht="15.75" thickBot="1" x14ac:dyDescent="0.3">
      <c r="B2" s="88" t="s">
        <v>71</v>
      </c>
      <c r="C2" s="113">
        <v>71.369294605809131</v>
      </c>
      <c r="D2" s="113">
        <v>64.730290456431533</v>
      </c>
      <c r="E2" s="113">
        <v>88.796680497925308</v>
      </c>
      <c r="F2" s="113">
        <v>73.858921161825734</v>
      </c>
      <c r="G2" s="113">
        <v>73.443983402489636</v>
      </c>
      <c r="H2" s="113">
        <v>84.232365145228215</v>
      </c>
      <c r="I2" s="113">
        <v>30.70539419087137</v>
      </c>
      <c r="J2" s="113">
        <v>49.792531120331951</v>
      </c>
      <c r="K2" s="113">
        <v>19.502074688796682</v>
      </c>
      <c r="L2" s="113">
        <v>54.356846473029044</v>
      </c>
      <c r="M2" s="113">
        <v>12.448132780082988</v>
      </c>
      <c r="N2" s="113">
        <v>10.78838174273859</v>
      </c>
      <c r="O2" s="113">
        <v>22.821576763485478</v>
      </c>
      <c r="P2" s="113">
        <v>31.120331950207468</v>
      </c>
      <c r="Q2" s="113">
        <v>21.161825726141078</v>
      </c>
      <c r="R2" s="113">
        <v>29.045643153526974</v>
      </c>
      <c r="S2" s="113">
        <v>22.40663900414938</v>
      </c>
    </row>
    <row r="3" spans="2:19" ht="26.25" thickBot="1" x14ac:dyDescent="0.3">
      <c r="C3" s="86">
        <v>1</v>
      </c>
      <c r="D3" s="85">
        <v>2</v>
      </c>
      <c r="E3" s="89">
        <v>3</v>
      </c>
      <c r="F3" s="85">
        <v>4</v>
      </c>
      <c r="G3" s="89">
        <v>5</v>
      </c>
      <c r="H3" s="85">
        <v>6</v>
      </c>
      <c r="I3" s="89" t="s">
        <v>87</v>
      </c>
      <c r="J3" s="89" t="s">
        <v>88</v>
      </c>
      <c r="K3" s="85" t="s">
        <v>89</v>
      </c>
      <c r="L3" s="85" t="s">
        <v>90</v>
      </c>
      <c r="M3" s="89" t="s">
        <v>91</v>
      </c>
      <c r="N3" s="89" t="s">
        <v>92</v>
      </c>
      <c r="O3" s="85" t="s">
        <v>93</v>
      </c>
      <c r="P3" s="85" t="s">
        <v>94</v>
      </c>
      <c r="Q3" s="89" t="s">
        <v>95</v>
      </c>
      <c r="R3" s="89" t="s">
        <v>96</v>
      </c>
      <c r="S3" s="89" t="s">
        <v>97</v>
      </c>
    </row>
    <row r="4" spans="2:19" x14ac:dyDescent="0.25">
      <c r="B4" s="84" t="s">
        <v>82</v>
      </c>
      <c r="C4" s="83">
        <f t="shared" ref="C4:S4" si="0">IF(LEN(C3)&lt;4,1,1*LEFT(RIGHT(C3,3),1))</f>
        <v>1</v>
      </c>
      <c r="D4" s="83">
        <f t="shared" si="0"/>
        <v>1</v>
      </c>
      <c r="E4" s="83">
        <f t="shared" si="0"/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2</v>
      </c>
      <c r="K4" s="83">
        <f t="shared" si="0"/>
        <v>1</v>
      </c>
      <c r="L4" s="83">
        <f t="shared" si="0"/>
        <v>2</v>
      </c>
      <c r="M4" s="83">
        <f t="shared" si="0"/>
        <v>1</v>
      </c>
      <c r="N4" s="83">
        <f t="shared" si="0"/>
        <v>2</v>
      </c>
      <c r="O4" s="83">
        <f t="shared" si="0"/>
        <v>1</v>
      </c>
      <c r="P4" s="83">
        <f t="shared" si="0"/>
        <v>2</v>
      </c>
      <c r="Q4" s="83">
        <f t="shared" si="0"/>
        <v>1</v>
      </c>
      <c r="R4" s="83">
        <f t="shared" si="0"/>
        <v>2</v>
      </c>
      <c r="S4" s="83">
        <f t="shared" si="0"/>
        <v>3</v>
      </c>
    </row>
    <row r="5" spans="2:19" x14ac:dyDescent="0.25">
      <c r="B5" s="84" t="s">
        <v>81</v>
      </c>
      <c r="C5" s="83">
        <f>IF(LEN(C3)&lt;4,C3,IF(LEN(C3)&lt;8,LEFT(C3,LEN(C3)-4),LEFT(C3,LEN(C3)-8)))</f>
        <v>1</v>
      </c>
      <c r="D5" s="83">
        <f t="shared" ref="D5:S5" si="1">IF(LEN(D3)&lt;4,D3,IF(LEN(D3)&lt;8,LEFT(D3,LEN(D3)-4),LEFT(D3,LEN(D3)-8)))</f>
        <v>2</v>
      </c>
      <c r="E5" s="83">
        <f t="shared" si="1"/>
        <v>3</v>
      </c>
      <c r="F5" s="83">
        <f t="shared" si="1"/>
        <v>4</v>
      </c>
      <c r="G5" s="83">
        <f t="shared" si="1"/>
        <v>5</v>
      </c>
      <c r="H5" s="83">
        <f t="shared" si="1"/>
        <v>6</v>
      </c>
      <c r="I5" s="83" t="str">
        <f t="shared" si="1"/>
        <v>7</v>
      </c>
      <c r="J5" s="83" t="str">
        <f t="shared" si="1"/>
        <v>7</v>
      </c>
      <c r="K5" s="83" t="str">
        <f t="shared" si="1"/>
        <v>8</v>
      </c>
      <c r="L5" s="83" t="str">
        <f t="shared" si="1"/>
        <v>8</v>
      </c>
      <c r="M5" s="83" t="str">
        <f t="shared" si="1"/>
        <v>9</v>
      </c>
      <c r="N5" s="83" t="str">
        <f t="shared" si="1"/>
        <v>9</v>
      </c>
      <c r="O5" s="83" t="str">
        <f t="shared" si="1"/>
        <v>10</v>
      </c>
      <c r="P5" s="83" t="str">
        <f t="shared" si="1"/>
        <v>10</v>
      </c>
      <c r="Q5" s="83" t="str">
        <f t="shared" si="1"/>
        <v>11</v>
      </c>
      <c r="R5" s="83" t="str">
        <f t="shared" si="1"/>
        <v>11</v>
      </c>
      <c r="S5" s="83" t="str">
        <f t="shared" si="1"/>
        <v>11</v>
      </c>
    </row>
    <row r="6" spans="2:19" x14ac:dyDescent="0.25">
      <c r="B6" s="84" t="s">
        <v>80</v>
      </c>
      <c r="C6" s="83">
        <f>C4*C2</f>
        <v>71.369294605809131</v>
      </c>
      <c r="D6" s="83">
        <f t="shared" ref="D6:S6" si="2">D4*D2</f>
        <v>64.730290456431533</v>
      </c>
      <c r="E6" s="83">
        <f t="shared" si="2"/>
        <v>88.796680497925308</v>
      </c>
      <c r="F6" s="83">
        <f t="shared" si="2"/>
        <v>73.858921161825734</v>
      </c>
      <c r="G6" s="83">
        <f t="shared" si="2"/>
        <v>73.443983402489636</v>
      </c>
      <c r="H6" s="83">
        <f t="shared" si="2"/>
        <v>84.232365145228215</v>
      </c>
      <c r="I6" s="83">
        <f t="shared" si="2"/>
        <v>30.70539419087137</v>
      </c>
      <c r="J6" s="83">
        <f t="shared" si="2"/>
        <v>99.585062240663902</v>
      </c>
      <c r="K6" s="83">
        <f t="shared" si="2"/>
        <v>19.502074688796682</v>
      </c>
      <c r="L6" s="83">
        <f t="shared" si="2"/>
        <v>108.71369294605809</v>
      </c>
      <c r="M6" s="83">
        <f t="shared" si="2"/>
        <v>12.448132780082988</v>
      </c>
      <c r="N6" s="83">
        <f t="shared" si="2"/>
        <v>21.57676348547718</v>
      </c>
      <c r="O6" s="83">
        <f t="shared" si="2"/>
        <v>22.821576763485478</v>
      </c>
      <c r="P6" s="83">
        <f t="shared" si="2"/>
        <v>62.240663900414937</v>
      </c>
      <c r="Q6" s="83">
        <f t="shared" si="2"/>
        <v>21.161825726141078</v>
      </c>
      <c r="R6" s="83">
        <f t="shared" si="2"/>
        <v>58.091286307053949</v>
      </c>
      <c r="S6" s="83">
        <f t="shared" si="2"/>
        <v>67.219917012448136</v>
      </c>
    </row>
    <row r="7" spans="2:19" x14ac:dyDescent="0.25">
      <c r="C7" s="91" t="str">
        <f>АнализКл!C7</f>
        <v>КДР по биологии (9 кл.) 24.01.2019</v>
      </c>
      <c r="D7" s="91"/>
      <c r="E7" s="91"/>
      <c r="F7" s="91"/>
      <c r="G7" s="91"/>
      <c r="H7" s="91"/>
      <c r="I7" s="91"/>
    </row>
    <row r="8" spans="2:19" x14ac:dyDescent="0.25">
      <c r="C8" s="91" t="s">
        <v>72</v>
      </c>
      <c r="D8" s="91" t="s">
        <v>79</v>
      </c>
      <c r="E8" s="91"/>
      <c r="F8" s="91"/>
      <c r="G8" s="91"/>
      <c r="H8" s="91"/>
      <c r="I8" s="91"/>
    </row>
    <row r="9" spans="2:19" ht="21" x14ac:dyDescent="0.35">
      <c r="F9" s="82" t="str">
        <f>IF(COUNTIF(C2:Q2,"")=0,"","Введите уровень успешности каждого задания")</f>
        <v/>
      </c>
    </row>
    <row r="10" spans="2:19" ht="63" x14ac:dyDescent="0.25">
      <c r="B10" s="69" t="s">
        <v>60</v>
      </c>
      <c r="C10" s="69" t="s">
        <v>62</v>
      </c>
      <c r="D10" s="69" t="s">
        <v>84</v>
      </c>
      <c r="E10" s="69" t="s">
        <v>85</v>
      </c>
      <c r="F10" s="81" t="s">
        <v>63</v>
      </c>
      <c r="G10" s="81" t="s">
        <v>64</v>
      </c>
      <c r="H10" s="81" t="s">
        <v>61</v>
      </c>
      <c r="I10" s="81" t="s">
        <v>65</v>
      </c>
      <c r="J10" s="81" t="s">
        <v>76</v>
      </c>
    </row>
    <row r="11" spans="2:19" ht="50.1" customHeight="1" x14ac:dyDescent="0.25">
      <c r="B11" s="80">
        <f>АнализКл!B11</f>
        <v>1</v>
      </c>
      <c r="C11" s="73" t="str">
        <f>АнализКл!C11</f>
        <v>Клеточное строение организмов как доказательство их родства, единства живой природы</v>
      </c>
      <c r="D11" s="70" t="str">
        <f>АнализКл!D11</f>
        <v>2.1</v>
      </c>
      <c r="E11" s="75" t="str">
        <f>АнализКл!E11</f>
        <v>1.1.2; 2.3.1</v>
      </c>
      <c r="F11" s="68" t="str">
        <f>АнализКл!F11</f>
        <v>Б</v>
      </c>
      <c r="G11" s="64">
        <f>АнализКл!G11</f>
        <v>1</v>
      </c>
      <c r="H11" s="71">
        <f t="shared" ref="H11:H17" si="3">IF(I11="","",I11*G11)</f>
        <v>0.7136929460580913</v>
      </c>
      <c r="I11" s="90">
        <f>IF(COUNTIFS($C$5:$S$5,$B11,$C$2:$S$2,"")=0,SUMIFS($C$6:$S$6,$C$5:$S$5,$B11)/$G11/100,"")</f>
        <v>0.7136929460580913</v>
      </c>
      <c r="J11" s="68" t="str">
        <f t="shared" ref="J11:J21" si="4">IF(I11="",$F$9,IF(I11&gt;=$A$28,$C$28,IF(I11&gt;=$A$27,$C$27,IF(I11&gt;=$A$26,$C$26,IF(I11&gt;=$A$25,$C$25,$C$24)))))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9" ht="50.1" customHeight="1" x14ac:dyDescent="0.25">
      <c r="B12" s="80">
        <f>АнализКл!B12</f>
        <v>2</v>
      </c>
      <c r="C12" s="73" t="str">
        <f>АнализКл!C12</f>
        <v>Многообразие живых организмов</v>
      </c>
      <c r="D12" s="70" t="str">
        <f>АнализКл!D12</f>
        <v>3.1; 3.2; 3.3; 3.4</v>
      </c>
      <c r="E12" s="75" t="str">
        <f>АнализКл!E12</f>
        <v>1.1.1; 2.3.3; 2.3.4</v>
      </c>
      <c r="F12" s="68" t="str">
        <f>АнализКл!F12</f>
        <v>Б</v>
      </c>
      <c r="G12" s="64">
        <f>АнализКл!G12</f>
        <v>1</v>
      </c>
      <c r="H12" s="71">
        <f t="shared" si="3"/>
        <v>0.64730290456431527</v>
      </c>
      <c r="I12" s="90">
        <f t="shared" ref="I12:I18" si="5">IF(COUNTIFS($C$5:$S$5,$B12,$C$2:$S$2,"")=0,SUMIFS($C$6:$S$6,$C$5:$S$5,$B12)/$G12/100,"")</f>
        <v>0.64730290456431527</v>
      </c>
      <c r="J12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9" ht="50.1" customHeight="1" x14ac:dyDescent="0.25">
      <c r="B13" s="80">
        <f>АнализКл!B13</f>
        <v>3</v>
      </c>
      <c r="C13" s="73" t="str">
        <f>АнализКл!C13</f>
        <v>Общий план строения и процессы жизнедеятельности. Сходство человека с животными и отличие от них.</v>
      </c>
      <c r="D13" s="70" t="str">
        <f>АнализКл!D13</f>
        <v>4.1</v>
      </c>
      <c r="E13" s="75" t="str">
        <f>АнализКл!E13</f>
        <v>1.3; 2.1.7; 2.3.2</v>
      </c>
      <c r="F13" s="68" t="str">
        <f>АнализКл!F13</f>
        <v>Б</v>
      </c>
      <c r="G13" s="64">
        <f>АнализКл!G13</f>
        <v>1</v>
      </c>
      <c r="H13" s="71">
        <f t="shared" si="3"/>
        <v>0.88796680497925307</v>
      </c>
      <c r="I13" s="90">
        <f t="shared" si="5"/>
        <v>0.88796680497925307</v>
      </c>
      <c r="J13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9" ht="50.1" customHeight="1" x14ac:dyDescent="0.25">
      <c r="B14" s="80">
        <f>АнализКл!B14</f>
        <v>4</v>
      </c>
      <c r="C14" s="73" t="str">
        <f>АнализКл!C14</f>
        <v>Нейрогуморальная регуляция процессов жизнедеятельности организма человека.</v>
      </c>
      <c r="D14" s="70" t="str">
        <f>АнализКл!D14</f>
        <v>4.2</v>
      </c>
      <c r="E14" s="75" t="str">
        <f>АнализКл!E14</f>
        <v>1.3; 2.1.11; 2.3.2</v>
      </c>
      <c r="F14" s="68" t="str">
        <f>АнализКл!F14</f>
        <v>Б</v>
      </c>
      <c r="G14" s="64">
        <f>АнализКл!G14</f>
        <v>1</v>
      </c>
      <c r="H14" s="71">
        <f t="shared" si="3"/>
        <v>0.7385892116182573</v>
      </c>
      <c r="I14" s="90">
        <f t="shared" si="5"/>
        <v>0.7385892116182573</v>
      </c>
      <c r="J14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9" ht="50.1" customHeight="1" x14ac:dyDescent="0.25">
      <c r="B15" s="80">
        <f>АнализКл!B15</f>
        <v>5</v>
      </c>
      <c r="C15" s="73" t="str">
        <f>АнализКл!C15</f>
        <v>Обмен веществ в организме человека</v>
      </c>
      <c r="D15" s="70" t="str">
        <f>АнализКл!D15</f>
        <v>4.7</v>
      </c>
      <c r="E15" s="75" t="str">
        <f>АнализКл!E15</f>
        <v>1.2.1; 2.1.11</v>
      </c>
      <c r="F15" s="68" t="str">
        <f>АнализКл!F15</f>
        <v>Б</v>
      </c>
      <c r="G15" s="64">
        <f>АнализКл!G15</f>
        <v>1</v>
      </c>
      <c r="H15" s="71">
        <f t="shared" si="3"/>
        <v>0.73443983402489632</v>
      </c>
      <c r="I15" s="90">
        <f t="shared" si="5"/>
        <v>0.73443983402489632</v>
      </c>
      <c r="J15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9" ht="50.1" customHeight="1" x14ac:dyDescent="0.25">
      <c r="B16" s="80">
        <f>АнализКл!B16</f>
        <v>6</v>
      </c>
      <c r="C16" s="73" t="str">
        <f>АнализКл!C16</f>
        <v>Приемы оказания первой доврачебной помощи</v>
      </c>
      <c r="D16" s="70" t="str">
        <f>АнализКл!D16</f>
        <v>4.15</v>
      </c>
      <c r="E16" s="75" t="str">
        <f>АнализКл!E16</f>
        <v>3.2</v>
      </c>
      <c r="F16" s="68" t="str">
        <f>АнализКл!F16</f>
        <v>Б</v>
      </c>
      <c r="G16" s="64">
        <f>АнализКл!G16</f>
        <v>1</v>
      </c>
      <c r="H16" s="71">
        <f t="shared" si="3"/>
        <v>0.84232365145228216</v>
      </c>
      <c r="I16" s="90">
        <f t="shared" si="5"/>
        <v>0.84232365145228216</v>
      </c>
      <c r="J16" s="6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50.1" customHeight="1" x14ac:dyDescent="0.25">
      <c r="B17" s="80">
        <f>АнализКл!B17</f>
        <v>7</v>
      </c>
      <c r="C17" s="73" t="str">
        <f>АнализКл!C17</f>
        <v>Умение проводить множественный выбор</v>
      </c>
      <c r="D17" s="70" t="str">
        <f>АнализКл!D17</f>
        <v>3.1; 3.2; 3.3; 3.4</v>
      </c>
      <c r="E17" s="75" t="str">
        <f>АнализКл!E17</f>
        <v>1.1.1; 2.3.3; 2.3.4</v>
      </c>
      <c r="F17" s="68" t="str">
        <f>АнализКл!F17</f>
        <v>П</v>
      </c>
      <c r="G17" s="64">
        <f>АнализКл!G17</f>
        <v>2</v>
      </c>
      <c r="H17" s="71">
        <f t="shared" si="3"/>
        <v>1.3029045643153525</v>
      </c>
      <c r="I17" s="90">
        <f t="shared" si="5"/>
        <v>0.65145228215767625</v>
      </c>
      <c r="J17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10" ht="50.1" customHeight="1" x14ac:dyDescent="0.25">
      <c r="B18" s="80">
        <f>АнализКл!B18</f>
        <v>8</v>
      </c>
      <c r="C18" s="73" t="str">
        <f>АнализКл!C18</f>
        <v>Умение устанавливать соответствие</v>
      </c>
      <c r="D18" s="70" t="str">
        <f>АнализКл!D18</f>
        <v>2.2; 3.1; 3.2; 3.3; 3.4</v>
      </c>
      <c r="E18" s="75" t="str">
        <f>АнализКл!E18</f>
        <v>1.1.1; 2.5; 2.6</v>
      </c>
      <c r="F18" s="68" t="str">
        <f>АнализКл!F18</f>
        <v>П</v>
      </c>
      <c r="G18" s="64">
        <f>АнализКл!G18</f>
        <v>2</v>
      </c>
      <c r="H18" s="71">
        <f t="shared" ref="H18:H21" si="6">IF(I18="","",I18*G18)</f>
        <v>1.2821576763485478</v>
      </c>
      <c r="I18" s="90">
        <f t="shared" si="5"/>
        <v>0.64107883817427391</v>
      </c>
      <c r="J18" s="6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9" spans="1:10" ht="50.1" customHeight="1" x14ac:dyDescent="0.25">
      <c r="B19" s="80">
        <f>АнализКл!B19</f>
        <v>9</v>
      </c>
      <c r="C19" s="73" t="str">
        <f>АнализКл!C19</f>
        <v>Умение определять последовательности биологических процессов, явлений, объектов</v>
      </c>
      <c r="D19" s="70" t="str">
        <f>АнализКл!D19</f>
        <v>3.3; 3.4</v>
      </c>
      <c r="E19" s="75" t="str">
        <f>АнализКл!E19</f>
        <v>2.2.2; 2.6</v>
      </c>
      <c r="F19" s="68" t="str">
        <f>АнализКл!F19</f>
        <v>П</v>
      </c>
      <c r="G19" s="64">
        <f>АнализКл!G19</f>
        <v>2</v>
      </c>
      <c r="H19" s="71">
        <f t="shared" si="6"/>
        <v>0.34024896265560167</v>
      </c>
      <c r="I19" s="90">
        <f>IF(COUNTIFS($C$5:$S$5,$B19,$C$2:$S$2,"")=0,SUMIFS($C$6:$S$6,$C$5:$S$5,$B19)/$G19/100,"")</f>
        <v>0.17012448132780084</v>
      </c>
      <c r="J19" s="68" t="str">
        <f t="shared" si="4"/>
        <v>Данный элемент содержания усвоен на крайне низком уровне. Требуется серьёзная коррекция.</v>
      </c>
    </row>
    <row r="20" spans="1:10" ht="50.1" customHeight="1" x14ac:dyDescent="0.25">
      <c r="B20" s="80">
        <f>АнализКл!B20</f>
        <v>10</v>
      </c>
      <c r="C20" s="73" t="str">
        <f>АнализКл!C20</f>
        <v>Умение включать в биологический текст пропущенные термины и понятия из числа предложенных</v>
      </c>
      <c r="D20" s="70" t="str">
        <f>АнализКл!D20</f>
        <v>2.2; 3.1; 3.2; 3.3; 3.4</v>
      </c>
      <c r="E20" s="75" t="str">
        <f>АнализКл!E20</f>
        <v>1.1.1; 2.8</v>
      </c>
      <c r="F20" s="68" t="str">
        <f>АнализКл!F20</f>
        <v>П</v>
      </c>
      <c r="G20" s="64">
        <f>АнализКл!G20</f>
        <v>2</v>
      </c>
      <c r="H20" s="71">
        <f t="shared" si="6"/>
        <v>0.85062240663900412</v>
      </c>
      <c r="I20" s="90">
        <f>IF(COUNTIFS($C$5:$S$5,$B20,$C$2:$S$2,"")=0,SUMIFS($C$6:$S$6,$C$5:$S$5,$B20)/$G20/100,"")</f>
        <v>0.42531120331950206</v>
      </c>
      <c r="J20" s="68" t="str">
        <f t="shared" si="4"/>
        <v>Данный элемент содержания усвоен на низком уровне. Требуется коррекция.</v>
      </c>
    </row>
    <row r="21" spans="1:10" ht="50.1" customHeight="1" x14ac:dyDescent="0.25">
      <c r="B21" s="80">
        <f>АнализКл!B21</f>
        <v>11</v>
      </c>
      <c r="C21" s="73" t="str">
        <f>АнализКл!C21</f>
        <v>Соблюдение санитарно-гигиенических норм и правил здорового образа жизни</v>
      </c>
      <c r="D21" s="70" t="str">
        <f>АнализКл!D21</f>
        <v>4.14</v>
      </c>
      <c r="E21" s="75" t="str">
        <f>АнализКл!E21</f>
        <v>3.1</v>
      </c>
      <c r="F21" s="68" t="str">
        <f>АнализКл!F21</f>
        <v>В</v>
      </c>
      <c r="G21" s="64">
        <f>АнализКл!G21</f>
        <v>3</v>
      </c>
      <c r="H21" s="71">
        <f t="shared" si="6"/>
        <v>1.4647302904564317</v>
      </c>
      <c r="I21" s="90">
        <f>IF(COUNTIFS($C$5:$S$5,$B21,$C$2:$S$2,"")=0,SUMIFS($C$6:$S$6,$C$5:$S$5,$B21)/$G21/100,"")</f>
        <v>0.48824343015214389</v>
      </c>
      <c r="J21" s="68" t="str">
        <f t="shared" si="4"/>
        <v>Данный элемент содержания усвоен на низком уровне. Требуется коррекция.</v>
      </c>
    </row>
    <row r="23" spans="1:10" ht="15.75" x14ac:dyDescent="0.25">
      <c r="A23" s="79" t="s">
        <v>75</v>
      </c>
      <c r="B23" s="79" t="s">
        <v>74</v>
      </c>
      <c r="C23" s="78" t="s">
        <v>66</v>
      </c>
    </row>
    <row r="24" spans="1:10" ht="15.75" x14ac:dyDescent="0.25">
      <c r="A24" s="77">
        <v>0</v>
      </c>
      <c r="B24" s="77">
        <f>A25-0.01</f>
        <v>0.28999999999999998</v>
      </c>
      <c r="C24" s="76" t="s">
        <v>67</v>
      </c>
    </row>
    <row r="25" spans="1:10" ht="15.75" x14ac:dyDescent="0.25">
      <c r="A25" s="77">
        <v>0.3</v>
      </c>
      <c r="B25" s="77">
        <f>A26-0.01</f>
        <v>0.49</v>
      </c>
      <c r="C25" s="76" t="s">
        <v>68</v>
      </c>
    </row>
    <row r="26" spans="1:10" ht="15.75" x14ac:dyDescent="0.25">
      <c r="A26" s="77">
        <v>0.5</v>
      </c>
      <c r="B26" s="77">
        <f>A27-0.01</f>
        <v>0.69</v>
      </c>
      <c r="C26" s="76" t="s">
        <v>77</v>
      </c>
    </row>
    <row r="27" spans="1:10" ht="15.75" x14ac:dyDescent="0.25">
      <c r="A27" s="77">
        <v>0.7</v>
      </c>
      <c r="B27" s="77">
        <f>A28-0.01</f>
        <v>0.89</v>
      </c>
      <c r="C27" s="76" t="s">
        <v>69</v>
      </c>
    </row>
    <row r="28" spans="1:10" ht="15.75" x14ac:dyDescent="0.25">
      <c r="A28" s="77">
        <v>0.9</v>
      </c>
      <c r="B28" s="77">
        <v>1</v>
      </c>
      <c r="C28" s="76" t="s">
        <v>70</v>
      </c>
    </row>
  </sheetData>
  <sheetProtection password="C207" sheet="1" objects="1" scenarios="1" formatColumns="0" formatRows="0"/>
  <mergeCells count="1">
    <mergeCell ref="C1:S1"/>
  </mergeCells>
  <conditionalFormatting sqref="A24:C25 J11:J21">
    <cfRule type="expression" dxfId="0" priority="1">
      <formula>$I11&lt;$A$26</formula>
    </cfRule>
  </conditionalFormatting>
  <pageMargins left="0.7" right="0.7" top="0.75" bottom="0.75" header="0.3" footer="0.3"/>
  <pageSetup paperSize="9" scale="6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2019-01-15T11:36:18Z</cp:lastPrinted>
  <dcterms:created xsi:type="dcterms:W3CDTF">2006-09-28T05:33:49Z</dcterms:created>
  <dcterms:modified xsi:type="dcterms:W3CDTF">2019-03-27T12:49:49Z</dcterms:modified>
</cp:coreProperties>
</file>