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АнализКл!$A$7:$J$30</definedName>
    <definedName name="_xlnm.Print_Area" localSheetId="3">АнализОО!$A$7:$K$30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11" i="26" l="1"/>
  <c r="D11" i="26"/>
  <c r="E11" i="26"/>
  <c r="F11" i="26"/>
  <c r="G11" i="26"/>
  <c r="C12" i="26"/>
  <c r="D12" i="26"/>
  <c r="E12" i="26"/>
  <c r="F12" i="26"/>
  <c r="G12" i="26"/>
  <c r="C13" i="26"/>
  <c r="D13" i="26"/>
  <c r="E13" i="26"/>
  <c r="F13" i="26"/>
  <c r="G13" i="26"/>
  <c r="C14" i="26"/>
  <c r="D14" i="26"/>
  <c r="E14" i="26"/>
  <c r="F14" i="26"/>
  <c r="G14" i="26"/>
  <c r="C15" i="26"/>
  <c r="D15" i="26"/>
  <c r="E15" i="26"/>
  <c r="F15" i="26"/>
  <c r="G15" i="26"/>
  <c r="C16" i="26"/>
  <c r="D16" i="26"/>
  <c r="E16" i="26"/>
  <c r="F16" i="26"/>
  <c r="G16" i="26"/>
  <c r="C17" i="26"/>
  <c r="D17" i="26"/>
  <c r="E17" i="26"/>
  <c r="F17" i="26"/>
  <c r="G17" i="26"/>
  <c r="C18" i="26"/>
  <c r="D18" i="26"/>
  <c r="E18" i="26"/>
  <c r="F18" i="26"/>
  <c r="G18" i="26"/>
  <c r="C19" i="26"/>
  <c r="D19" i="26"/>
  <c r="E19" i="26"/>
  <c r="F19" i="26"/>
  <c r="G19" i="26"/>
  <c r="C20" i="26"/>
  <c r="D20" i="26"/>
  <c r="E20" i="26"/>
  <c r="F20" i="26"/>
  <c r="G20" i="26"/>
  <c r="C21" i="26"/>
  <c r="D21" i="26"/>
  <c r="E21" i="26"/>
  <c r="F21" i="26"/>
  <c r="G21" i="26"/>
  <c r="C22" i="26"/>
  <c r="D22" i="26"/>
  <c r="E22" i="26"/>
  <c r="F22" i="26"/>
  <c r="G22" i="26"/>
  <c r="C23" i="26"/>
  <c r="D23" i="26"/>
  <c r="E23" i="26"/>
  <c r="F23" i="26"/>
  <c r="G23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11" i="26"/>
  <c r="D5" i="26" l="1"/>
  <c r="E5" i="26"/>
  <c r="F5" i="26"/>
  <c r="G5" i="26"/>
  <c r="H5" i="26"/>
  <c r="I5" i="26"/>
  <c r="J5" i="26"/>
  <c r="K5" i="26"/>
  <c r="L5" i="26"/>
  <c r="M5" i="26"/>
  <c r="N5" i="26"/>
  <c r="O5" i="26"/>
  <c r="P5" i="26"/>
  <c r="Q5" i="26"/>
  <c r="R5" i="26"/>
  <c r="S5" i="26"/>
  <c r="T5" i="26"/>
  <c r="C5" i="26"/>
  <c r="I23" i="25" l="1"/>
  <c r="H23" i="25" l="1"/>
  <c r="D4" i="26" l="1"/>
  <c r="D6" i="26" s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K4" i="26"/>
  <c r="K6" i="26" s="1"/>
  <c r="L4" i="26"/>
  <c r="L6" i="26" s="1"/>
  <c r="M4" i="26"/>
  <c r="M6" i="26" s="1"/>
  <c r="N4" i="26"/>
  <c r="N6" i="26" s="1"/>
  <c r="O4" i="26"/>
  <c r="O6" i="26" s="1"/>
  <c r="I18" i="26" s="1"/>
  <c r="P4" i="26"/>
  <c r="P6" i="26" s="1"/>
  <c r="Q4" i="26"/>
  <c r="Q6" i="26" s="1"/>
  <c r="R4" i="26"/>
  <c r="R6" i="26" s="1"/>
  <c r="S4" i="26"/>
  <c r="S6" i="26" s="1"/>
  <c r="I20" i="26" s="1"/>
  <c r="T4" i="26"/>
  <c r="T6" i="26" s="1"/>
  <c r="I22" i="26"/>
  <c r="I18" i="25"/>
  <c r="H18" i="25" s="1"/>
  <c r="I19" i="25"/>
  <c r="H19" i="25" s="1"/>
  <c r="I20" i="25"/>
  <c r="H20" i="25" s="1"/>
  <c r="I21" i="25"/>
  <c r="H21" i="25" s="1"/>
  <c r="I22" i="25"/>
  <c r="I14" i="26" l="1"/>
  <c r="I16" i="26"/>
  <c r="I21" i="26"/>
  <c r="I19" i="26"/>
  <c r="I17" i="26"/>
  <c r="I13" i="26"/>
  <c r="I23" i="26"/>
  <c r="I12" i="26"/>
  <c r="I15" i="26"/>
  <c r="H22" i="25"/>
  <c r="H23" i="26" l="1"/>
  <c r="H22" i="26"/>
  <c r="H21" i="26"/>
  <c r="H20" i="26"/>
  <c r="H19" i="26"/>
  <c r="H18" i="26"/>
  <c r="H17" i="26"/>
  <c r="H16" i="26"/>
  <c r="H15" i="26"/>
  <c r="H14" i="26"/>
  <c r="H13" i="26"/>
  <c r="H12" i="26"/>
  <c r="C4" i="26"/>
  <c r="C6" i="26" s="1"/>
  <c r="I11" i="26" s="1"/>
  <c r="H11" i="26" s="1"/>
  <c r="I17" i="25" l="1"/>
  <c r="H17" i="25" s="1"/>
  <c r="I16" i="25"/>
  <c r="H16" i="25" s="1"/>
  <c r="I15" i="25"/>
  <c r="H15" i="25" s="1"/>
  <c r="I14" i="25"/>
  <c r="H14" i="25" s="1"/>
  <c r="I13" i="25"/>
  <c r="H13" i="25" s="1"/>
  <c r="I12" i="25"/>
  <c r="H12" i="25" s="1"/>
  <c r="I11" i="25"/>
  <c r="H11" i="25" s="1"/>
  <c r="F9" i="26" l="1"/>
  <c r="F9" i="25"/>
  <c r="J23" i="25" l="1"/>
  <c r="J23" i="26"/>
  <c r="J15" i="25"/>
  <c r="J21" i="25"/>
  <c r="J20" i="25"/>
  <c r="J19" i="25"/>
  <c r="J22" i="25"/>
  <c r="J18" i="25"/>
  <c r="J12" i="26"/>
  <c r="J22" i="26"/>
  <c r="J14" i="26"/>
  <c r="J21" i="26"/>
  <c r="J11" i="26"/>
  <c r="J18" i="26"/>
  <c r="J13" i="26"/>
  <c r="J20" i="26"/>
  <c r="J15" i="26"/>
  <c r="J16" i="26"/>
  <c r="J17" i="26"/>
  <c r="J19" i="26"/>
  <c r="J12" i="25"/>
  <c r="J16" i="25"/>
  <c r="J13" i="25"/>
  <c r="J17" i="25"/>
  <c r="J14" i="25"/>
  <c r="J11" i="25"/>
  <c r="B29" i="26"/>
  <c r="B28" i="26"/>
  <c r="B27" i="26"/>
  <c r="B26" i="26"/>
  <c r="B27" i="25"/>
  <c r="B28" i="25"/>
  <c r="B29" i="25"/>
  <c r="B26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<sst xmlns="http://schemas.openxmlformats.org/spreadsheetml/2006/main" count="213" uniqueCount="134">
  <si>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</si>
  <si>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</si>
  <si>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</si>
  <si>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</si>
  <si>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</si>
  <si>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</si>
  <si>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</si>
  <si>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</si>
  <si>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</si>
  <si>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</si>
  <si>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</si>
  <si>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</si>
  <si>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</si>
  <si>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</si>
  <si>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</si>
  <si>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</si>
  <si>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</si>
  <si>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</si>
  <si>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</si>
  <si>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</si>
  <si>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</si>
  <si>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</si>
  <si>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</si>
  <si>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</si>
  <si>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</si>
  <si>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</si>
  <si>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</si>
  <si>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</si>
  <si>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</si>
  <si>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</si>
  <si>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</si>
  <si>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</si>
  <si>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</si>
  <si>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</si>
  <si>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</si>
  <si>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</si>
  <si>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</si>
  <si>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</si>
  <si>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</si>
  <si>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</si>
  <si>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</si>
  <si>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</si>
  <si>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</si>
  <si>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</si>
  <si>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</si>
  <si>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</si>
  <si>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</si>
  <si>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</si>
  <si>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</si>
  <si>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</si>
  <si>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</si>
  <si>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</si>
  <si>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</si>
  <si>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</si>
  <si>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</si>
  <si>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</si>
  <si>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</si>
  <si>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</si>
  <si>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</si>
  <si>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</si>
  <si>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</si>
  <si>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</si>
  <si>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</si>
  <si>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</si>
  <si>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</si>
  <si>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</si>
  <si>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Коды проверяемых требований к уровню подготовки выпускников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</si>
  <si>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</si>
  <si>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</si>
  <si>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</si>
  <si>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</si>
  <si>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</si>
  <si>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</si>
  <si>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</si>
  <si>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</si>
  <si>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</si>
  <si>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</si>
  <si>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</si>
  <si>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</si>
  <si>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</si>
  <si>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</si>
  <si>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</si>
  <si>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</si>
  <si>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</si>
  <si>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</si>
  <si>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>11
1 б</t>
  </si>
  <si>
    <t>11
2 б</t>
  </si>
  <si>
    <t>12
1 б</t>
  </si>
  <si>
    <t>12
2 б</t>
  </si>
  <si>
    <t>13
1 б</t>
  </si>
  <si>
    <t>13
2 б</t>
  </si>
  <si>
    <t>Код контролируемого элемента</t>
  </si>
  <si>
    <t>Код проверяемого умения</t>
  </si>
  <si>
    <t>1.2</t>
  </si>
  <si>
    <t>Б</t>
  </si>
  <si>
    <t>П</t>
  </si>
  <si>
    <t>2.3</t>
  </si>
  <si>
    <t>В</t>
  </si>
  <si>
    <t>КДР по биологии 23.01.2018 г. (9 кл.)</t>
  </si>
  <si>
    <t>12
3 б</t>
  </si>
  <si>
    <t>13
3 б</t>
  </si>
  <si>
    <t>Формы размножения у живых организмов</t>
  </si>
  <si>
    <t>1.2.1.</t>
  </si>
  <si>
    <t>Обмен веществ в организме (метаболизм)</t>
  </si>
  <si>
    <t>1.2.1</t>
  </si>
  <si>
    <t>Железы внешней и внутренней секреции человека</t>
  </si>
  <si>
    <t>2.3.4</t>
  </si>
  <si>
    <t>Строение и функции дыхательной системы человека</t>
  </si>
  <si>
    <t>Царство Растения</t>
  </si>
  <si>
    <t>3.3</t>
  </si>
  <si>
    <t>2.3.3; 2.3.5; 2.6; 3.4</t>
  </si>
  <si>
    <t>Царство Животные (беспозвоночные)</t>
  </si>
  <si>
    <t>3.4</t>
  </si>
  <si>
    <t xml:space="preserve">2.3.4; 2.3.5; 2.5; 2.6; 3.4 </t>
  </si>
  <si>
    <t>Органы чувств (анализаторы)</t>
  </si>
  <si>
    <t>4.12</t>
  </si>
  <si>
    <t>1.3; 2.3.2</t>
  </si>
  <si>
    <t>Нейрогуморальная регуляция процессов жизнедеятельности организма человека</t>
  </si>
  <si>
    <t>4.2</t>
  </si>
  <si>
    <t xml:space="preserve">1.3; 2.1.1.1; 2.3.2 </t>
  </si>
  <si>
    <t>Экологические факторы и их влияние на организмы</t>
  </si>
  <si>
    <t>5.1</t>
  </si>
  <si>
    <t>1.1.3; 1.2.2; 2.1.4; 2.1.9; 2.4</t>
  </si>
  <si>
    <t>Биологические суждения о жизнедеятельности растений, животных</t>
  </si>
  <si>
    <t>2; 3; 4; 5</t>
  </si>
  <si>
    <t>1.1; 1.2; 1.3; 2.5; 2.6</t>
  </si>
  <si>
    <t>Умение определять последовательность биологических процессов, явлений, объектов</t>
  </si>
  <si>
    <t>2.3.4.5</t>
  </si>
  <si>
    <t>2.2; 2.2.2; 2.6; 2.7</t>
  </si>
  <si>
    <t>Умение работать с текстом биологического содержания (понимать, сравнивать, обобщать) (Человек и его здоровье)</t>
  </si>
  <si>
    <t>1,2,3,4,5</t>
  </si>
  <si>
    <t>2.8</t>
  </si>
  <si>
    <t>Умение работать со статистическими данными, представленным и в табличной форме или уметь обосновывать, аргументировать, делать выводы</t>
  </si>
  <si>
    <t>2.1; 2.2; 2.3; 2.5; 2.7; 2.8; 3.1; 3.2; 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</si>
</sst>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10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4" fillId="0" borderId="0" xfId="0" applyFont="1" applyAlignment="1" applyProtection="1">
      <alignment horizontal="center"/>
      <protection hidden="1"/>
    </xf>
    <xf numFmtId="0" fontId="3" fillId="8" borderId="34" xfId="3" applyNumberFormat="1" applyFont="1" applyFill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 wrapText="1"/>
      <protection hidden="1"/>
    </xf>
    <xf numFmtId="0" fontId="20" fillId="7" borderId="2" xfId="0" applyFont="1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17"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9" t="e">
        <f>#REF!</f>
        <v>#REF!</v>
      </c>
      <c r="B1" s="100"/>
      <c r="C1" s="101"/>
      <c r="D1" s="39" t="s">
        <v>54</v>
      </c>
      <c r="E1" s="31"/>
      <c r="F1" s="102" t="e">
        <f>#REF!</f>
        <v>#REF!</v>
      </c>
      <c r="G1" s="103"/>
      <c r="H1" s="104" t="s">
        <v>51</v>
      </c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7" t="s">
        <v>52</v>
      </c>
      <c r="B3" s="105" t="s">
        <v>49</v>
      </c>
      <c r="C3" s="107" t="s">
        <v>48</v>
      </c>
      <c r="D3" s="94" t="s">
        <v>55</v>
      </c>
      <c r="E3" s="96" t="s">
        <v>50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7" t="s">
        <v>57</v>
      </c>
      <c r="W3" s="98"/>
      <c r="X3" s="98"/>
      <c r="Y3" s="98"/>
      <c r="Z3" s="97" t="s">
        <v>59</v>
      </c>
      <c r="AA3" s="98"/>
      <c r="AB3" s="98"/>
      <c r="AC3" s="98"/>
      <c r="AD3" s="92" t="s">
        <v>58</v>
      </c>
    </row>
    <row r="4" spans="1:30" ht="16.5" thickBot="1" x14ac:dyDescent="0.3">
      <c r="A4" s="97"/>
      <c r="B4" s="106"/>
      <c r="C4" s="108"/>
      <c r="D4" s="95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93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1:C1"/>
    <mergeCell ref="F1:G1"/>
    <mergeCell ref="H1:T1"/>
    <mergeCell ref="A3:A4"/>
    <mergeCell ref="B3:B4"/>
    <mergeCell ref="C3:C4"/>
    <mergeCell ref="AD3:AD4"/>
    <mergeCell ref="D3:D4"/>
    <mergeCell ref="E3:U3"/>
    <mergeCell ref="V3:Y3"/>
    <mergeCell ref="Z3:AC3"/>
  </mergeCells>
  <conditionalFormatting sqref="AD5:AD54">
    <cfRule type="expression" dxfId="16" priority="2">
      <formula>AND($C5&lt;&gt;0,$AD5&lt;&gt;100)</formula>
    </cfRule>
  </conditionalFormatting>
  <conditionalFormatting sqref="G5:H48 N5:Q48 V5:Y48">
    <cfRule type="cellIs" dxfId="15" priority="12" operator="greaterThan">
      <formula>#REF!</formula>
    </cfRule>
  </conditionalFormatting>
  <conditionalFormatting sqref="B5:B48">
    <cfRule type="cellIs" dxfId="14" priority="10" stopIfTrue="1" operator="lessThan">
      <formula>#REF!</formula>
    </cfRule>
  </conditionalFormatting>
  <conditionalFormatting sqref="E5:F48">
    <cfRule type="expression" dxfId="13" priority="90">
      <formula>IF(SUM(#REF!)&gt;#REF!,1)</formula>
    </cfRule>
  </conditionalFormatting>
  <conditionalFormatting sqref="G49:H54 N49:Q54 V49:Y54">
    <cfRule type="cellIs" dxfId="12" priority="125" operator="greaterThan">
      <formula>#REF!</formula>
    </cfRule>
  </conditionalFormatting>
  <conditionalFormatting sqref="B49:B54">
    <cfRule type="cellIs" dxfId="11" priority="131" stopIfTrue="1" operator="lessThan">
      <formula>#REF!</formula>
    </cfRule>
  </conditionalFormatting>
  <conditionalFormatting sqref="E49:F54">
    <cfRule type="expression" dxfId="10" priority="133">
      <formula>IF(SUM(#REF!)&gt;#REF!,1)</formula>
    </cfRule>
  </conditionalFormatting>
  <conditionalFormatting sqref="I49:M54">
    <cfRule type="expression" dxfId="9" priority="135">
      <formula>IF(SUM(#REF!)&gt;#REF!,1)</formula>
    </cfRule>
  </conditionalFormatting>
  <conditionalFormatting sqref="R49:U54">
    <cfRule type="expression" dxfId="8" priority="137">
      <formula>IF(SUM(#REF!)&gt;#REF!,1)</formula>
    </cfRule>
  </conditionalFormatting>
  <conditionalFormatting sqref="C49:D54">
    <cfRule type="expression" dxfId="7" priority="139" stopIfTrue="1">
      <formula>IF(AND(SUM(#REF!)&lt;&gt;#REF!,NOT(ISBLANK(#REF!))),1)</formula>
    </cfRule>
  </conditionalFormatting>
  <conditionalFormatting sqref="V49:Y54">
    <cfRule type="expression" dxfId="6" priority="141">
      <formula>SUM(#REF!)&gt;#REF!</formula>
    </cfRule>
  </conditionalFormatting>
  <conditionalFormatting sqref="I5:M48">
    <cfRule type="expression" dxfId="5" priority="272">
      <formula>IF(SUM(#REF!)&gt;#REF!,1)</formula>
    </cfRule>
  </conditionalFormatting>
  <conditionalFormatting sqref="R5:U48">
    <cfRule type="expression" dxfId="4" priority="1782">
      <formula>IF(SUM(#REF!)&gt;#REF!,1)</formula>
    </cfRule>
  </conditionalFormatting>
  <conditionalFormatting sqref="C5:D48">
    <cfRule type="expression" dxfId="3" priority="1784" stopIfTrue="1">
      <formula>IF(AND(SUM(#REF!)&lt;&gt;#REF!,NOT(ISBLANK(#REF!))),1)</formula>
    </cfRule>
  </conditionalFormatting>
  <conditionalFormatting sqref="V5:Y48">
    <cfRule type="expression" dxfId="2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O30"/>
  <sheetViews>
    <sheetView zoomScale="80" zoomScaleNormal="80" workbookViewId="0">
      <selection activeCell="C2" sqref="C2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21" customWidth="1"/>
    <col min="6" max="6" width="11.85546875" customWidth="1"/>
    <col min="7" max="7" width="6.42578125" bestFit="1" customWidth="1"/>
    <col min="8" max="8" width="10.5703125" bestFit="1" customWidth="1"/>
    <col min="9" max="9" width="13" customWidth="1"/>
    <col min="10" max="10" width="62.42578125" customWidth="1"/>
    <col min="11" max="15" width="6.140625" customWidth="1"/>
  </cols>
  <sheetData>
    <row r="2" spans="2:15" s="55" customFormat="1" x14ac:dyDescent="0.25">
      <c r="B2" s="59" t="s">
        <v>73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2:15" x14ac:dyDescent="0.25">
      <c r="C3" s="69">
        <v>1</v>
      </c>
      <c r="D3" s="70">
        <v>2</v>
      </c>
      <c r="E3" s="69">
        <v>3</v>
      </c>
      <c r="F3" s="70">
        <v>4</v>
      </c>
      <c r="G3" s="69">
        <v>5</v>
      </c>
      <c r="H3" s="70">
        <v>6</v>
      </c>
      <c r="I3" s="69">
        <v>7</v>
      </c>
      <c r="J3" s="70">
        <v>8</v>
      </c>
      <c r="K3" s="69">
        <v>9</v>
      </c>
      <c r="L3" s="70">
        <v>10</v>
      </c>
      <c r="M3" s="69">
        <v>11</v>
      </c>
      <c r="N3" s="70">
        <v>12</v>
      </c>
      <c r="O3" s="69">
        <v>13</v>
      </c>
    </row>
    <row r="4" spans="2:15" x14ac:dyDescent="0.25">
      <c r="C4" s="84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2:15" x14ac:dyDescent="0.25">
      <c r="C5" s="84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2:15" x14ac:dyDescent="0.25">
      <c r="C6" s="84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2:15" x14ac:dyDescent="0.25">
      <c r="C7" s="55" t="s">
        <v>98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x14ac:dyDescent="0.25">
      <c r="B8" s="55"/>
      <c r="C8" s="55" t="s">
        <v>75</v>
      </c>
      <c r="D8" s="55" t="s">
        <v>76</v>
      </c>
      <c r="E8" s="55"/>
      <c r="F8" s="55"/>
      <c r="G8" s="55"/>
      <c r="H8" s="55"/>
      <c r="I8" s="55"/>
      <c r="J8" s="55"/>
    </row>
    <row r="9" spans="2:15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5" ht="54" x14ac:dyDescent="0.25">
      <c r="B10" s="81" t="s">
        <v>60</v>
      </c>
      <c r="C10" s="68" t="s">
        <v>62</v>
      </c>
      <c r="D10" s="68" t="s">
        <v>91</v>
      </c>
      <c r="E10" s="68" t="s">
        <v>92</v>
      </c>
      <c r="F10" s="68" t="s">
        <v>64</v>
      </c>
      <c r="G10" s="68" t="s">
        <v>65</v>
      </c>
      <c r="H10" s="68" t="s">
        <v>61</v>
      </c>
      <c r="I10" s="68" t="s">
        <v>67</v>
      </c>
      <c r="J10" s="68" t="s">
        <v>80</v>
      </c>
    </row>
    <row r="11" spans="2:15" ht="31.5" x14ac:dyDescent="0.25">
      <c r="B11" s="65">
        <v>1</v>
      </c>
      <c r="C11" s="86" t="s">
        <v>101</v>
      </c>
      <c r="D11" s="82" t="s">
        <v>93</v>
      </c>
      <c r="E11" s="87" t="s">
        <v>102</v>
      </c>
      <c r="F11" s="78" t="s">
        <v>94</v>
      </c>
      <c r="G11" s="66">
        <v>1</v>
      </c>
      <c r="H11" s="83" t="str">
        <f>IF(I11="","",I11*G11)</f>
        <v/>
      </c>
      <c r="I11" s="67" t="str">
        <f>IF($C$2="","",$C$2)</f>
        <v/>
      </c>
      <c r="J11" s="66" t="str">
        <f t="shared" ref="J11:J23" si="0">IF(I11="",$F$9,IF(I11&gt;=$A$30,$C$30,IF(I11&gt;=$A$29,$C$29,IF(I11&gt;=$A$28,$C$28,IF(I11&gt;=$A$27,$C$27,$C$26)))))</f>
        <v>Введите уровень успешности каждого задания</v>
      </c>
    </row>
    <row r="12" spans="2:15" ht="15.75" x14ac:dyDescent="0.25">
      <c r="B12" s="65">
        <v>2</v>
      </c>
      <c r="C12" s="86" t="s">
        <v>103</v>
      </c>
      <c r="D12" s="82" t="s">
        <v>93</v>
      </c>
      <c r="E12" s="87" t="s">
        <v>104</v>
      </c>
      <c r="F12" s="78" t="s">
        <v>94</v>
      </c>
      <c r="G12" s="66">
        <v>1</v>
      </c>
      <c r="H12" s="83" t="str">
        <f t="shared" ref="H12:H22" si="1">IF(I12="","",I12*G12)</f>
        <v/>
      </c>
      <c r="I12" s="67" t="str">
        <f>IF($D$2="","",$D$2)</f>
        <v/>
      </c>
      <c r="J12" s="66" t="str">
        <f t="shared" si="0"/>
        <v>Введите уровень успешности каждого задания</v>
      </c>
    </row>
    <row r="13" spans="2:15" ht="31.5" x14ac:dyDescent="0.25">
      <c r="B13" s="65">
        <v>3</v>
      </c>
      <c r="C13" s="85" t="s">
        <v>105</v>
      </c>
      <c r="D13" s="82" t="s">
        <v>96</v>
      </c>
      <c r="E13" s="87" t="s">
        <v>106</v>
      </c>
      <c r="F13" s="78" t="s">
        <v>94</v>
      </c>
      <c r="G13" s="66">
        <v>1</v>
      </c>
      <c r="H13" s="83" t="str">
        <f t="shared" si="1"/>
        <v/>
      </c>
      <c r="I13" s="67" t="str">
        <f>IF($E$2="","",$E$2)</f>
        <v/>
      </c>
      <c r="J13" s="66" t="str">
        <f t="shared" si="0"/>
        <v>Введите уровень успешности каждого задания</v>
      </c>
    </row>
    <row r="14" spans="2:15" ht="31.5" x14ac:dyDescent="0.25">
      <c r="B14" s="65">
        <v>4</v>
      </c>
      <c r="C14" s="85" t="s">
        <v>107</v>
      </c>
      <c r="D14" s="82" t="s">
        <v>96</v>
      </c>
      <c r="E14" s="87" t="s">
        <v>106</v>
      </c>
      <c r="F14" s="78" t="s">
        <v>94</v>
      </c>
      <c r="G14" s="66">
        <v>1</v>
      </c>
      <c r="H14" s="83" t="str">
        <f t="shared" si="1"/>
        <v/>
      </c>
      <c r="I14" s="67" t="str">
        <f>IF($F$2="","",$F$2)</f>
        <v/>
      </c>
      <c r="J14" s="66" t="str">
        <f t="shared" si="0"/>
        <v>Введите уровень успешности каждого задания</v>
      </c>
    </row>
    <row r="15" spans="2:15" ht="15.75" x14ac:dyDescent="0.25">
      <c r="B15" s="65">
        <v>5</v>
      </c>
      <c r="C15" s="85" t="s">
        <v>108</v>
      </c>
      <c r="D15" s="82" t="s">
        <v>109</v>
      </c>
      <c r="E15" s="87" t="s">
        <v>110</v>
      </c>
      <c r="F15" s="78" t="s">
        <v>94</v>
      </c>
      <c r="G15" s="66">
        <v>1</v>
      </c>
      <c r="H15" s="83" t="str">
        <f t="shared" si="1"/>
        <v/>
      </c>
      <c r="I15" s="67" t="str">
        <f>IF($G$2="","",$G$2)</f>
        <v/>
      </c>
      <c r="J15" s="66" t="str">
        <f t="shared" si="0"/>
        <v>Введите уровень успешности каждого задания</v>
      </c>
    </row>
    <row r="16" spans="2:15" ht="31.5" x14ac:dyDescent="0.25">
      <c r="B16" s="65">
        <v>6</v>
      </c>
      <c r="C16" s="85" t="s">
        <v>111</v>
      </c>
      <c r="D16" s="82" t="s">
        <v>112</v>
      </c>
      <c r="E16" s="87" t="s">
        <v>113</v>
      </c>
      <c r="F16" s="78" t="s">
        <v>94</v>
      </c>
      <c r="G16" s="66">
        <v>1</v>
      </c>
      <c r="H16" s="83" t="str">
        <f t="shared" si="1"/>
        <v/>
      </c>
      <c r="I16" s="67" t="str">
        <f>IF($H$2="","",$H$2)</f>
        <v/>
      </c>
      <c r="J16" s="66" t="str">
        <f t="shared" si="0"/>
        <v>Введите уровень успешности каждого задания</v>
      </c>
    </row>
    <row r="17" spans="1:10" ht="15.75" x14ac:dyDescent="0.25">
      <c r="B17" s="65">
        <v>7</v>
      </c>
      <c r="C17" s="85" t="s">
        <v>114</v>
      </c>
      <c r="D17" s="82" t="s">
        <v>115</v>
      </c>
      <c r="E17" s="87" t="s">
        <v>116</v>
      </c>
      <c r="F17" s="78" t="s">
        <v>94</v>
      </c>
      <c r="G17" s="66">
        <v>1</v>
      </c>
      <c r="H17" s="83" t="str">
        <f t="shared" si="1"/>
        <v/>
      </c>
      <c r="I17" s="67" t="str">
        <f>IF($I$2="","",$I$2)</f>
        <v/>
      </c>
      <c r="J17" s="66" t="str">
        <f t="shared" si="0"/>
        <v>Введите уровень успешности каждого задания</v>
      </c>
    </row>
    <row r="18" spans="1:10" ht="31.5" x14ac:dyDescent="0.25">
      <c r="B18" s="65">
        <v>8</v>
      </c>
      <c r="C18" s="85" t="s">
        <v>117</v>
      </c>
      <c r="D18" s="82" t="s">
        <v>118</v>
      </c>
      <c r="E18" s="87" t="s">
        <v>119</v>
      </c>
      <c r="F18" s="78" t="s">
        <v>94</v>
      </c>
      <c r="G18" s="66">
        <v>1</v>
      </c>
      <c r="H18" s="83" t="str">
        <f t="shared" si="1"/>
        <v/>
      </c>
      <c r="I18" s="67" t="str">
        <f>IF($J$2="","",$J$2)</f>
        <v/>
      </c>
      <c r="J18" s="66" t="str">
        <f t="shared" si="0"/>
        <v>Введите уровень успешности каждого задания</v>
      </c>
    </row>
    <row r="19" spans="1:10" ht="31.5" x14ac:dyDescent="0.25">
      <c r="B19" s="65">
        <v>9</v>
      </c>
      <c r="C19" s="85" t="s">
        <v>120</v>
      </c>
      <c r="D19" s="82" t="s">
        <v>121</v>
      </c>
      <c r="E19" s="87" t="s">
        <v>122</v>
      </c>
      <c r="F19" s="78" t="s">
        <v>94</v>
      </c>
      <c r="G19" s="66">
        <v>1</v>
      </c>
      <c r="H19" s="83" t="str">
        <f t="shared" si="1"/>
        <v/>
      </c>
      <c r="I19" s="67" t="str">
        <f>IF($K$2="","",$K$2)</f>
        <v/>
      </c>
      <c r="J19" s="66" t="str">
        <f t="shared" si="0"/>
        <v>Введите уровень успешности каждого задания</v>
      </c>
    </row>
    <row r="20" spans="1:10" ht="31.5" x14ac:dyDescent="0.25">
      <c r="B20" s="65">
        <v>10</v>
      </c>
      <c r="C20" s="85" t="s">
        <v>123</v>
      </c>
      <c r="D20" s="82" t="s">
        <v>124</v>
      </c>
      <c r="E20" s="87" t="s">
        <v>125</v>
      </c>
      <c r="F20" s="78" t="s">
        <v>94</v>
      </c>
      <c r="G20" s="66">
        <v>1</v>
      </c>
      <c r="H20" s="83" t="str">
        <f t="shared" si="1"/>
        <v/>
      </c>
      <c r="I20" s="67" t="str">
        <f>IF($L$2="","",$L$2)</f>
        <v/>
      </c>
      <c r="J20" s="66" t="str">
        <f t="shared" si="0"/>
        <v>Введите уровень успешности каждого задания</v>
      </c>
    </row>
    <row r="21" spans="1:10" ht="47.25" x14ac:dyDescent="0.25">
      <c r="B21" s="65">
        <v>11</v>
      </c>
      <c r="C21" s="85" t="s">
        <v>126</v>
      </c>
      <c r="D21" s="82" t="s">
        <v>127</v>
      </c>
      <c r="E21" s="87" t="s">
        <v>128</v>
      </c>
      <c r="F21" s="78" t="s">
        <v>95</v>
      </c>
      <c r="G21" s="66">
        <v>2</v>
      </c>
      <c r="H21" s="83" t="str">
        <f t="shared" si="1"/>
        <v/>
      </c>
      <c r="I21" s="67" t="str">
        <f>IF($M$2="","",$M$2)</f>
        <v/>
      </c>
      <c r="J21" s="66" t="str">
        <f t="shared" si="0"/>
        <v>Введите уровень успешности каждого задания</v>
      </c>
    </row>
    <row r="22" spans="1:10" ht="63" x14ac:dyDescent="0.25">
      <c r="B22" s="65">
        <v>12</v>
      </c>
      <c r="C22" s="85" t="s">
        <v>129</v>
      </c>
      <c r="D22" s="82" t="s">
        <v>130</v>
      </c>
      <c r="E22" s="87" t="s">
        <v>131</v>
      </c>
      <c r="F22" s="78" t="s">
        <v>95</v>
      </c>
      <c r="G22" s="66">
        <v>3</v>
      </c>
      <c r="H22" s="83" t="str">
        <f t="shared" si="1"/>
        <v/>
      </c>
      <c r="I22" s="67" t="str">
        <f>IF($N$2="","",$N$2)</f>
        <v/>
      </c>
      <c r="J22" s="66" t="str">
        <f t="shared" si="0"/>
        <v>Введите уровень успешности каждого задания</v>
      </c>
    </row>
    <row r="23" spans="1:10" ht="78.75" x14ac:dyDescent="0.25">
      <c r="B23" s="65">
        <v>13</v>
      </c>
      <c r="C23" s="85" t="s">
        <v>132</v>
      </c>
      <c r="D23" s="82" t="s">
        <v>130</v>
      </c>
      <c r="E23" s="87" t="s">
        <v>133</v>
      </c>
      <c r="F23" s="78" t="s">
        <v>97</v>
      </c>
      <c r="G23" s="66">
        <v>3</v>
      </c>
      <c r="H23" s="83" t="str">
        <f t="shared" ref="H23" si="2">IF(I23="","",I23*G23)</f>
        <v/>
      </c>
      <c r="I23" s="67" t="str">
        <f t="shared" ref="I23" si="3">IF($O$2="","",$O$2)</f>
        <v/>
      </c>
      <c r="J23" s="66" t="str">
        <f t="shared" si="0"/>
        <v>Введите уровень успешности каждого задания</v>
      </c>
    </row>
    <row r="25" spans="1:10" ht="15.75" x14ac:dyDescent="0.25">
      <c r="A25" t="s">
        <v>79</v>
      </c>
      <c r="B25" t="s">
        <v>78</v>
      </c>
      <c r="C25" s="57" t="s">
        <v>68</v>
      </c>
    </row>
    <row r="26" spans="1:10" ht="15.75" x14ac:dyDescent="0.25">
      <c r="A26" s="56">
        <v>0</v>
      </c>
      <c r="B26" s="56">
        <f>A27-0.01</f>
        <v>0.28999999999999998</v>
      </c>
      <c r="C26" s="58" t="s">
        <v>69</v>
      </c>
    </row>
    <row r="27" spans="1:10" ht="15.75" x14ac:dyDescent="0.25">
      <c r="A27" s="56">
        <v>0.3</v>
      </c>
      <c r="B27" s="56">
        <f t="shared" ref="B27:B29" si="4">A28-0.01</f>
        <v>0.49</v>
      </c>
      <c r="C27" s="58" t="s">
        <v>70</v>
      </c>
    </row>
    <row r="28" spans="1:10" ht="15.75" x14ac:dyDescent="0.25">
      <c r="A28" s="56">
        <v>0.5</v>
      </c>
      <c r="B28" s="56">
        <f t="shared" si="4"/>
        <v>0.69</v>
      </c>
      <c r="C28" s="58" t="s">
        <v>84</v>
      </c>
    </row>
    <row r="29" spans="1:10" ht="15.75" x14ac:dyDescent="0.25">
      <c r="A29" s="56">
        <v>0.7</v>
      </c>
      <c r="B29" s="56">
        <f t="shared" si="4"/>
        <v>0.89</v>
      </c>
      <c r="C29" s="58" t="s">
        <v>71</v>
      </c>
    </row>
    <row r="30" spans="1:10" ht="15.75" x14ac:dyDescent="0.25">
      <c r="A30" s="56">
        <v>0.9</v>
      </c>
      <c r="B30" s="56">
        <v>1</v>
      </c>
      <c r="C30" s="58" t="s">
        <v>72</v>
      </c>
    </row>
  </sheetData>
  <sheetProtection algorithmName="SHA-512" hashValue="8sCK7AHOMgW5E/zzQ87mx/d1Kum8fY+zN0T+gsJIjpqFOKr3a6mx6tCmZkZpr3dUtFdFo29izhhvnf2XcKxaBw==" saltValue="nC9SlmNrdfwP0PpgoJI5UA==" spinCount="100000" sheet="1" objects="1" scenarios="1" formatRows="0"/>
  <conditionalFormatting sqref="A26:C27 J11:J23">
    <cfRule type="expression" dxfId="1" priority="1">
      <formula>$I11&lt;$A$28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tabSelected="1" topLeftCell="F1" zoomScale="80" zoomScaleNormal="80" workbookViewId="0">
      <selection activeCell="U2" sqref="U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7.7109375" style="55" customWidth="1"/>
    <col min="6" max="6" width="13.85546875" style="55" bestFit="1" customWidth="1"/>
    <col min="7" max="7" width="6.42578125" style="55" bestFit="1" customWidth="1"/>
    <col min="8" max="8" width="10.5703125" style="55" bestFit="1" customWidth="1"/>
    <col min="9" max="9" width="19.42578125" style="55" customWidth="1"/>
    <col min="10" max="10" width="62.42578125" style="55" customWidth="1"/>
    <col min="11" max="16384" width="9.140625" style="55"/>
  </cols>
  <sheetData>
    <row r="1" spans="2:20" ht="15.75" customHeight="1" x14ac:dyDescent="0.25">
      <c r="C1" s="109" t="s">
        <v>77</v>
      </c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2:20" s="62" customFormat="1" x14ac:dyDescent="0.25">
      <c r="B2" s="61" t="s">
        <v>73</v>
      </c>
      <c r="C2" s="89">
        <v>69.2</v>
      </c>
      <c r="D2" s="89">
        <v>74.2</v>
      </c>
      <c r="E2" s="89">
        <v>66.099999999999994</v>
      </c>
      <c r="F2" s="89">
        <v>74.2</v>
      </c>
      <c r="G2" s="89">
        <v>62</v>
      </c>
      <c r="H2" s="89">
        <v>72.400000000000006</v>
      </c>
      <c r="I2" s="89">
        <v>76.5</v>
      </c>
      <c r="J2" s="89">
        <v>71</v>
      </c>
      <c r="K2" s="89">
        <v>59.7</v>
      </c>
      <c r="L2" s="89">
        <v>53.8</v>
      </c>
      <c r="M2" s="89">
        <v>21.7</v>
      </c>
      <c r="N2" s="89">
        <v>23.5</v>
      </c>
      <c r="O2" s="89">
        <v>16.3</v>
      </c>
      <c r="P2" s="89">
        <v>22.2</v>
      </c>
      <c r="Q2" s="89">
        <v>35.700000000000003</v>
      </c>
      <c r="R2" s="89">
        <v>19</v>
      </c>
      <c r="S2" s="89">
        <v>25.3</v>
      </c>
      <c r="T2" s="89">
        <v>21.7</v>
      </c>
    </row>
    <row r="3" spans="2:20" ht="25.5" x14ac:dyDescent="0.25">
      <c r="C3" s="90">
        <v>1</v>
      </c>
      <c r="D3" s="91">
        <v>2</v>
      </c>
      <c r="E3" s="90">
        <v>3</v>
      </c>
      <c r="F3" s="90">
        <v>4</v>
      </c>
      <c r="G3" s="91">
        <v>5</v>
      </c>
      <c r="H3" s="91">
        <v>6</v>
      </c>
      <c r="I3" s="90">
        <v>7</v>
      </c>
      <c r="J3" s="90">
        <v>8</v>
      </c>
      <c r="K3" s="91">
        <v>9</v>
      </c>
      <c r="L3" s="91">
        <v>10</v>
      </c>
      <c r="M3" s="90" t="s">
        <v>85</v>
      </c>
      <c r="N3" s="90" t="s">
        <v>86</v>
      </c>
      <c r="O3" s="91" t="s">
        <v>87</v>
      </c>
      <c r="P3" s="90" t="s">
        <v>88</v>
      </c>
      <c r="Q3" s="91" t="s">
        <v>99</v>
      </c>
      <c r="R3" s="91" t="s">
        <v>89</v>
      </c>
      <c r="S3" s="90" t="s">
        <v>90</v>
      </c>
      <c r="T3" s="90" t="s">
        <v>100</v>
      </c>
    </row>
    <row r="4" spans="2:20" x14ac:dyDescent="0.25">
      <c r="B4" s="71" t="s">
        <v>83</v>
      </c>
      <c r="C4" s="88">
        <f>IF(LEN(C3)&lt;4,1,1*LEFT(RIGHT(C3,3),1))</f>
        <v>1</v>
      </c>
      <c r="D4" s="88">
        <f t="shared" ref="D4:T4" si="0">IF(LEN(D3)&lt;4,1,1*LEFT(RIGHT(D3,3),1))</f>
        <v>1</v>
      </c>
      <c r="E4" s="88">
        <f t="shared" si="0"/>
        <v>1</v>
      </c>
      <c r="F4" s="88">
        <f t="shared" si="0"/>
        <v>1</v>
      </c>
      <c r="G4" s="88">
        <f t="shared" si="0"/>
        <v>1</v>
      </c>
      <c r="H4" s="88">
        <f t="shared" si="0"/>
        <v>1</v>
      </c>
      <c r="I4" s="88">
        <f t="shared" si="0"/>
        <v>1</v>
      </c>
      <c r="J4" s="88">
        <f t="shared" si="0"/>
        <v>1</v>
      </c>
      <c r="K4" s="88">
        <f t="shared" si="0"/>
        <v>1</v>
      </c>
      <c r="L4" s="88">
        <f t="shared" si="0"/>
        <v>1</v>
      </c>
      <c r="M4" s="88">
        <f t="shared" si="0"/>
        <v>1</v>
      </c>
      <c r="N4" s="88">
        <f t="shared" si="0"/>
        <v>2</v>
      </c>
      <c r="O4" s="88">
        <f t="shared" si="0"/>
        <v>1</v>
      </c>
      <c r="P4" s="88">
        <f t="shared" si="0"/>
        <v>2</v>
      </c>
      <c r="Q4" s="88">
        <f t="shared" si="0"/>
        <v>3</v>
      </c>
      <c r="R4" s="88">
        <f t="shared" si="0"/>
        <v>1</v>
      </c>
      <c r="S4" s="88">
        <f t="shared" si="0"/>
        <v>2</v>
      </c>
      <c r="T4" s="88">
        <f t="shared" si="0"/>
        <v>3</v>
      </c>
    </row>
    <row r="5" spans="2:20" x14ac:dyDescent="0.25">
      <c r="B5" s="71" t="s">
        <v>81</v>
      </c>
      <c r="C5" s="88">
        <f>IF(LEN(C3)&lt;4,C3,LEFT(C3,LEN(C3)-4))</f>
        <v>1</v>
      </c>
      <c r="D5" s="88">
        <f t="shared" ref="D5:T5" si="1">IF(LEN(D3)&lt;4,D3,LEFT(D3,LEN(D3)-4))</f>
        <v>2</v>
      </c>
      <c r="E5" s="88">
        <f t="shared" si="1"/>
        <v>3</v>
      </c>
      <c r="F5" s="88">
        <f t="shared" si="1"/>
        <v>4</v>
      </c>
      <c r="G5" s="88">
        <f t="shared" si="1"/>
        <v>5</v>
      </c>
      <c r="H5" s="88">
        <f t="shared" si="1"/>
        <v>6</v>
      </c>
      <c r="I5" s="88">
        <f t="shared" si="1"/>
        <v>7</v>
      </c>
      <c r="J5" s="88">
        <f t="shared" si="1"/>
        <v>8</v>
      </c>
      <c r="K5" s="88">
        <f t="shared" si="1"/>
        <v>9</v>
      </c>
      <c r="L5" s="88">
        <f t="shared" si="1"/>
        <v>10</v>
      </c>
      <c r="M5" s="88" t="str">
        <f t="shared" si="1"/>
        <v>11</v>
      </c>
      <c r="N5" s="88" t="str">
        <f t="shared" si="1"/>
        <v>11</v>
      </c>
      <c r="O5" s="88" t="str">
        <f t="shared" si="1"/>
        <v>12</v>
      </c>
      <c r="P5" s="88" t="str">
        <f t="shared" si="1"/>
        <v>12</v>
      </c>
      <c r="Q5" s="88" t="str">
        <f t="shared" si="1"/>
        <v>12</v>
      </c>
      <c r="R5" s="88" t="str">
        <f t="shared" si="1"/>
        <v>13</v>
      </c>
      <c r="S5" s="88" t="str">
        <f t="shared" si="1"/>
        <v>13</v>
      </c>
      <c r="T5" s="88" t="str">
        <f t="shared" si="1"/>
        <v>13</v>
      </c>
    </row>
    <row r="6" spans="2:20" x14ac:dyDescent="0.25">
      <c r="B6" s="71" t="s">
        <v>82</v>
      </c>
      <c r="C6" s="88">
        <f>C4*C2</f>
        <v>69.2</v>
      </c>
      <c r="D6" s="88">
        <f t="shared" ref="D6:T6" si="2">D4*D2</f>
        <v>74.2</v>
      </c>
      <c r="E6" s="88">
        <f t="shared" si="2"/>
        <v>66.099999999999994</v>
      </c>
      <c r="F6" s="88">
        <f t="shared" si="2"/>
        <v>74.2</v>
      </c>
      <c r="G6" s="88">
        <f t="shared" si="2"/>
        <v>62</v>
      </c>
      <c r="H6" s="88">
        <f t="shared" si="2"/>
        <v>72.400000000000006</v>
      </c>
      <c r="I6" s="88">
        <f t="shared" si="2"/>
        <v>76.5</v>
      </c>
      <c r="J6" s="88">
        <f t="shared" si="2"/>
        <v>71</v>
      </c>
      <c r="K6" s="88">
        <f t="shared" si="2"/>
        <v>59.7</v>
      </c>
      <c r="L6" s="88">
        <f t="shared" si="2"/>
        <v>53.8</v>
      </c>
      <c r="M6" s="88">
        <f t="shared" si="2"/>
        <v>21.7</v>
      </c>
      <c r="N6" s="88">
        <f t="shared" si="2"/>
        <v>47</v>
      </c>
      <c r="O6" s="88">
        <f t="shared" si="2"/>
        <v>16.3</v>
      </c>
      <c r="P6" s="88">
        <f t="shared" si="2"/>
        <v>44.4</v>
      </c>
      <c r="Q6" s="88">
        <f t="shared" si="2"/>
        <v>107.10000000000001</v>
      </c>
      <c r="R6" s="88">
        <f t="shared" si="2"/>
        <v>19</v>
      </c>
      <c r="S6" s="88">
        <f t="shared" si="2"/>
        <v>50.6</v>
      </c>
      <c r="T6" s="88">
        <f t="shared" si="2"/>
        <v>65.099999999999994</v>
      </c>
    </row>
    <row r="7" spans="2:20" x14ac:dyDescent="0.25">
      <c r="C7" s="55" t="s">
        <v>98</v>
      </c>
    </row>
    <row r="8" spans="2:20" x14ac:dyDescent="0.25">
      <c r="C8" s="55" t="s">
        <v>75</v>
      </c>
      <c r="D8" s="55" t="s">
        <v>74</v>
      </c>
    </row>
    <row r="9" spans="2:20" ht="21" x14ac:dyDescent="0.35">
      <c r="F9" s="80" t="str">
        <f>IF(COUNTIF(C2:T2,"")=0,"","Введите уровень успешности каждого задания")</f>
        <v/>
      </c>
    </row>
    <row r="10" spans="2:20" ht="94.5" x14ac:dyDescent="0.25">
      <c r="B10" s="81" t="s">
        <v>60</v>
      </c>
      <c r="C10" s="81" t="s">
        <v>62</v>
      </c>
      <c r="D10" s="81" t="s">
        <v>63</v>
      </c>
      <c r="E10" s="81" t="s">
        <v>66</v>
      </c>
      <c r="F10" s="76" t="s">
        <v>64</v>
      </c>
      <c r="G10" s="76" t="s">
        <v>65</v>
      </c>
      <c r="H10" s="76" t="s">
        <v>61</v>
      </c>
      <c r="I10" s="76" t="s">
        <v>67</v>
      </c>
      <c r="J10" s="76" t="s">
        <v>80</v>
      </c>
    </row>
    <row r="11" spans="2:20" ht="31.5" x14ac:dyDescent="0.25">
      <c r="B11" s="77">
        <f>АнализКл!B11</f>
        <v>1</v>
      </c>
      <c r="C11" s="86" t="str">
        <f>АнализКл!C11</f>
        <v>Формы размножения у живых организмов</v>
      </c>
      <c r="D11" s="82" t="str">
        <f>АнализКл!D11</f>
        <v>1.2</v>
      </c>
      <c r="E11" s="87" t="str">
        <f>АнализКл!E11</f>
        <v>1.2.1.</v>
      </c>
      <c r="F11" s="78" t="str">
        <f>АнализКл!F11</f>
        <v>Б</v>
      </c>
      <c r="G11" s="66">
        <f>АнализКл!G11</f>
        <v>1</v>
      </c>
      <c r="H11" s="83">
        <f>IF(I11="","",I11*G11)</f>
        <v>0.69200000000000006</v>
      </c>
      <c r="I11" s="79">
        <f t="shared" ref="I11:I23" si="3">IF(COUNTIFS($C$5:$T$5,$B11,$C$2:$T$2,"")=0,SUMIFS($C$6:$T$6,$C$5:$T$5,$B11)/$G11/100,"")</f>
        <v>0.69200000000000006</v>
      </c>
      <c r="J11" s="78" t="str">
        <f t="shared" ref="J11:J23" si="4">IF(I11="",$F$9,IF(I11&gt;=$A$30,$C$30,IF(I11&gt;=$A$29,$C$29,IF(I11&gt;=$A$28,$C$28,IF(I11&gt;=$A$27,$C$27,$C$26)))))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2" spans="2:20" ht="15.75" x14ac:dyDescent="0.25">
      <c r="B12" s="77">
        <f>АнализКл!B12</f>
        <v>2</v>
      </c>
      <c r="C12" s="86" t="str">
        <f>АнализКл!C12</f>
        <v>Обмен веществ в организме (метаболизм)</v>
      </c>
      <c r="D12" s="82" t="str">
        <f>АнализКл!D12</f>
        <v>1.2</v>
      </c>
      <c r="E12" s="87" t="str">
        <f>АнализКл!E12</f>
        <v>1.2.1</v>
      </c>
      <c r="F12" s="78" t="str">
        <f>АнализКл!F12</f>
        <v>Б</v>
      </c>
      <c r="G12" s="66">
        <f>АнализКл!G12</f>
        <v>1</v>
      </c>
      <c r="H12" s="83">
        <f t="shared" ref="H12:H22" si="5">IF(I12="","",I12*G12)</f>
        <v>0.74199999999999999</v>
      </c>
      <c r="I12" s="79">
        <f t="shared" si="3"/>
        <v>0.74199999999999999</v>
      </c>
      <c r="J12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20" ht="31.5" x14ac:dyDescent="0.25">
      <c r="B13" s="77">
        <f>АнализКл!B13</f>
        <v>3</v>
      </c>
      <c r="C13" s="85" t="str">
        <f>АнализКл!C13</f>
        <v>Железы внешней и внутренней секреции человека</v>
      </c>
      <c r="D13" s="82" t="str">
        <f>АнализКл!D13</f>
        <v>2.3</v>
      </c>
      <c r="E13" s="87" t="str">
        <f>АнализКл!E13</f>
        <v>2.3.4</v>
      </c>
      <c r="F13" s="78" t="str">
        <f>АнализКл!F13</f>
        <v>Б</v>
      </c>
      <c r="G13" s="66">
        <f>АнализКл!G13</f>
        <v>1</v>
      </c>
      <c r="H13" s="83">
        <f t="shared" si="5"/>
        <v>0.66099999999999992</v>
      </c>
      <c r="I13" s="79">
        <f t="shared" si="3"/>
        <v>0.66099999999999992</v>
      </c>
      <c r="J13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4" spans="2:20" ht="31.5" x14ac:dyDescent="0.25">
      <c r="B14" s="77">
        <f>АнализКл!B14</f>
        <v>4</v>
      </c>
      <c r="C14" s="85" t="str">
        <f>АнализКл!C14</f>
        <v>Строение и функции дыхательной системы человека</v>
      </c>
      <c r="D14" s="82" t="str">
        <f>АнализКл!D14</f>
        <v>2.3</v>
      </c>
      <c r="E14" s="87" t="str">
        <f>АнализКл!E14</f>
        <v>2.3.4</v>
      </c>
      <c r="F14" s="78" t="str">
        <f>АнализКл!F14</f>
        <v>Б</v>
      </c>
      <c r="G14" s="66">
        <f>АнализКл!G14</f>
        <v>1</v>
      </c>
      <c r="H14" s="83">
        <f t="shared" si="5"/>
        <v>0.74199999999999999</v>
      </c>
      <c r="I14" s="79">
        <f t="shared" si="3"/>
        <v>0.74199999999999999</v>
      </c>
      <c r="J14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20" ht="31.5" x14ac:dyDescent="0.25">
      <c r="B15" s="77">
        <f>АнализКл!B15</f>
        <v>5</v>
      </c>
      <c r="C15" s="85" t="str">
        <f>АнализКл!C15</f>
        <v>Царство Растения</v>
      </c>
      <c r="D15" s="82" t="str">
        <f>АнализКл!D15</f>
        <v>3.3</v>
      </c>
      <c r="E15" s="87" t="str">
        <f>АнализКл!E15</f>
        <v>2.3.3; 2.3.5; 2.6; 3.4</v>
      </c>
      <c r="F15" s="78" t="str">
        <f>АнализКл!F15</f>
        <v>Б</v>
      </c>
      <c r="G15" s="66">
        <f>АнализКл!G15</f>
        <v>1</v>
      </c>
      <c r="H15" s="83">
        <f t="shared" si="5"/>
        <v>0.62</v>
      </c>
      <c r="I15" s="79">
        <f t="shared" si="3"/>
        <v>0.62</v>
      </c>
      <c r="J15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6" spans="2:20" ht="31.5" x14ac:dyDescent="0.25">
      <c r="B16" s="77">
        <f>АнализКл!B16</f>
        <v>6</v>
      </c>
      <c r="C16" s="85" t="str">
        <f>АнализКл!C16</f>
        <v>Царство Животные (беспозвоночные)</v>
      </c>
      <c r="D16" s="82" t="str">
        <f>АнализКл!D16</f>
        <v>3.4</v>
      </c>
      <c r="E16" s="87" t="str">
        <f>АнализКл!E16</f>
        <v xml:space="preserve">2.3.4; 2.3.5; 2.5; 2.6; 3.4 </v>
      </c>
      <c r="F16" s="78" t="str">
        <f>АнализКл!F16</f>
        <v>Б</v>
      </c>
      <c r="G16" s="66">
        <f>АнализКл!G16</f>
        <v>1</v>
      </c>
      <c r="H16" s="83">
        <f t="shared" si="5"/>
        <v>0.72400000000000009</v>
      </c>
      <c r="I16" s="79">
        <f t="shared" si="3"/>
        <v>0.72400000000000009</v>
      </c>
      <c r="J16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10" ht="15.75" x14ac:dyDescent="0.25">
      <c r="B17" s="77">
        <f>АнализКл!B17</f>
        <v>7</v>
      </c>
      <c r="C17" s="85" t="str">
        <f>АнализКл!C17</f>
        <v>Органы чувств (анализаторы)</v>
      </c>
      <c r="D17" s="82" t="str">
        <f>АнализКл!D17</f>
        <v>4.12</v>
      </c>
      <c r="E17" s="87" t="str">
        <f>АнализКл!E17</f>
        <v>1.3; 2.3.2</v>
      </c>
      <c r="F17" s="78" t="str">
        <f>АнализКл!F17</f>
        <v>Б</v>
      </c>
      <c r="G17" s="66">
        <f>АнализКл!G17</f>
        <v>1</v>
      </c>
      <c r="H17" s="83">
        <f t="shared" si="5"/>
        <v>0.76500000000000001</v>
      </c>
      <c r="I17" s="79">
        <f t="shared" si="3"/>
        <v>0.76500000000000001</v>
      </c>
      <c r="J17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10" ht="31.5" x14ac:dyDescent="0.25">
      <c r="B18" s="77">
        <f>АнализКл!B18</f>
        <v>8</v>
      </c>
      <c r="C18" s="85" t="str">
        <f>АнализКл!C18</f>
        <v>Нейрогуморальная регуляция процессов жизнедеятельности организма человека</v>
      </c>
      <c r="D18" s="82" t="str">
        <f>АнализКл!D18</f>
        <v>4.2</v>
      </c>
      <c r="E18" s="87" t="str">
        <f>АнализКл!E18</f>
        <v xml:space="preserve">1.3; 2.1.1.1; 2.3.2 </v>
      </c>
      <c r="F18" s="78" t="str">
        <f>АнализКл!F18</f>
        <v>Б</v>
      </c>
      <c r="G18" s="66">
        <f>АнализКл!G18</f>
        <v>1</v>
      </c>
      <c r="H18" s="83">
        <f t="shared" si="5"/>
        <v>0.71</v>
      </c>
      <c r="I18" s="79">
        <f t="shared" si="3"/>
        <v>0.71</v>
      </c>
      <c r="J18" s="78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9" spans="1:10" ht="31.5" x14ac:dyDescent="0.25">
      <c r="B19" s="77">
        <f>АнализКл!B19</f>
        <v>9</v>
      </c>
      <c r="C19" s="85" t="str">
        <f>АнализКл!C19</f>
        <v>Экологические факторы и их влияние на организмы</v>
      </c>
      <c r="D19" s="82" t="str">
        <f>АнализКл!D19</f>
        <v>5.1</v>
      </c>
      <c r="E19" s="87" t="str">
        <f>АнализКл!E19</f>
        <v>1.1.3; 1.2.2; 2.1.4; 2.1.9; 2.4</v>
      </c>
      <c r="F19" s="78" t="str">
        <f>АнализКл!F19</f>
        <v>Б</v>
      </c>
      <c r="G19" s="66">
        <f>АнализКл!G19</f>
        <v>1</v>
      </c>
      <c r="H19" s="83">
        <f t="shared" si="5"/>
        <v>0.59699999999999998</v>
      </c>
      <c r="I19" s="79">
        <f t="shared" si="3"/>
        <v>0.59699999999999998</v>
      </c>
      <c r="J19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0" spans="1:10" ht="31.5" x14ac:dyDescent="0.25">
      <c r="B20" s="77">
        <f>АнализКл!B20</f>
        <v>10</v>
      </c>
      <c r="C20" s="85" t="str">
        <f>АнализКл!C20</f>
        <v>Биологические суждения о жизнедеятельности растений, животных</v>
      </c>
      <c r="D20" s="82" t="str">
        <f>АнализКл!D20</f>
        <v>2; 3; 4; 5</v>
      </c>
      <c r="E20" s="87" t="str">
        <f>АнализКл!E20</f>
        <v>1.1; 1.2; 1.3; 2.5; 2.6</v>
      </c>
      <c r="F20" s="78" t="str">
        <f>АнализКл!F20</f>
        <v>Б</v>
      </c>
      <c r="G20" s="66">
        <f>АнализКл!G20</f>
        <v>1</v>
      </c>
      <c r="H20" s="83">
        <f t="shared" si="5"/>
        <v>0.53799999999999992</v>
      </c>
      <c r="I20" s="79">
        <f t="shared" si="3"/>
        <v>0.53799999999999992</v>
      </c>
      <c r="J20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1" spans="1:10" ht="47.25" x14ac:dyDescent="0.25">
      <c r="B21" s="77">
        <f>АнализКл!B21</f>
        <v>11</v>
      </c>
      <c r="C21" s="85" t="str">
        <f>АнализКл!C21</f>
        <v>Умение определять последовательность биологических процессов, явлений, объектов</v>
      </c>
      <c r="D21" s="82" t="str">
        <f>АнализКл!D21</f>
        <v>2.3.4.5</v>
      </c>
      <c r="E21" s="87" t="str">
        <f>АнализКл!E21</f>
        <v>2.2; 2.2.2; 2.6; 2.7</v>
      </c>
      <c r="F21" s="78" t="str">
        <f>АнализКл!F21</f>
        <v>П</v>
      </c>
      <c r="G21" s="66">
        <f>АнализКл!G21</f>
        <v>2</v>
      </c>
      <c r="H21" s="83">
        <f t="shared" si="5"/>
        <v>0.68700000000000006</v>
      </c>
      <c r="I21" s="79">
        <f t="shared" si="3"/>
        <v>0.34350000000000003</v>
      </c>
      <c r="J21" s="78" t="str">
        <f t="shared" si="4"/>
        <v>Данный элемент содержания усвоен на низком уровне. Требуется коррекция.</v>
      </c>
    </row>
    <row r="22" spans="1:10" ht="63" x14ac:dyDescent="0.25">
      <c r="B22" s="77">
        <f>АнализКл!B22</f>
        <v>12</v>
      </c>
      <c r="C22" s="85" t="str">
        <f>АнализКл!C22</f>
        <v>Умение работать с текстом биологического содержания (понимать, сравнивать, обобщать) (Человек и его здоровье)</v>
      </c>
      <c r="D22" s="82" t="str">
        <f>АнализКл!D22</f>
        <v>1,2,3,4,5</v>
      </c>
      <c r="E22" s="87" t="str">
        <f>АнализКл!E22</f>
        <v>2.8</v>
      </c>
      <c r="F22" s="78" t="str">
        <f>АнализКл!F22</f>
        <v>П</v>
      </c>
      <c r="G22" s="66">
        <f>АнализКл!G22</f>
        <v>3</v>
      </c>
      <c r="H22" s="83">
        <f t="shared" si="5"/>
        <v>1.6779999999999999</v>
      </c>
      <c r="I22" s="79">
        <f t="shared" si="3"/>
        <v>0.55933333333333335</v>
      </c>
      <c r="J22" s="78" t="str">
        <f t="shared" si="4"/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23" spans="1:10" ht="78.75" x14ac:dyDescent="0.25">
      <c r="B23" s="77">
        <f>АнализКл!B23</f>
        <v>13</v>
      </c>
      <c r="C23" s="85" t="str">
        <f>АнализКл!C23</f>
        <v>Умение работать со статистическими данными, представленным и в табличной форме или уметь обосновывать, аргументировать, делать выводы</v>
      </c>
      <c r="D23" s="82" t="str">
        <f>АнализКл!D23</f>
        <v>1,2,3,4,5</v>
      </c>
      <c r="E23" s="87" t="str">
        <f>АнализКл!E23</f>
        <v>2.1; 2.2; 2.3; 2.5; 2.7; 2.8; 3.1; 3.2; 3.3</v>
      </c>
      <c r="F23" s="78" t="str">
        <f>АнализКл!F23</f>
        <v>В</v>
      </c>
      <c r="G23" s="66">
        <f>АнализКл!G23</f>
        <v>3</v>
      </c>
      <c r="H23" s="83">
        <f t="shared" ref="H23" si="6">IF(I23="","",I23*G23)</f>
        <v>1.347</v>
      </c>
      <c r="I23" s="79">
        <f t="shared" si="3"/>
        <v>0.44900000000000001</v>
      </c>
      <c r="J23" s="78" t="str">
        <f t="shared" si="4"/>
        <v>Данный элемент содержания усвоен на низком уровне. Требуется коррекция.</v>
      </c>
    </row>
    <row r="25" spans="1:10" ht="15.75" x14ac:dyDescent="0.25">
      <c r="A25" s="72" t="s">
        <v>79</v>
      </c>
      <c r="B25" s="72" t="s">
        <v>78</v>
      </c>
      <c r="C25" s="73" t="s">
        <v>68</v>
      </c>
    </row>
    <row r="26" spans="1:10" ht="15.75" x14ac:dyDescent="0.25">
      <c r="A26" s="74">
        <v>0</v>
      </c>
      <c r="B26" s="74">
        <f>A27-0.01</f>
        <v>0.28999999999999998</v>
      </c>
      <c r="C26" s="75" t="s">
        <v>69</v>
      </c>
    </row>
    <row r="27" spans="1:10" ht="15.75" x14ac:dyDescent="0.25">
      <c r="A27" s="74">
        <v>0.3</v>
      </c>
      <c r="B27" s="74">
        <f t="shared" ref="B27:B29" si="7">A28-0.01</f>
        <v>0.49</v>
      </c>
      <c r="C27" s="75" t="s">
        <v>70</v>
      </c>
    </row>
    <row r="28" spans="1:10" ht="15.75" x14ac:dyDescent="0.25">
      <c r="A28" s="74">
        <v>0.5</v>
      </c>
      <c r="B28" s="74">
        <f t="shared" si="7"/>
        <v>0.69</v>
      </c>
      <c r="C28" s="75" t="s">
        <v>84</v>
      </c>
    </row>
    <row r="29" spans="1:10" ht="15.75" x14ac:dyDescent="0.25">
      <c r="A29" s="74">
        <v>0.7</v>
      </c>
      <c r="B29" s="74">
        <f t="shared" si="7"/>
        <v>0.89</v>
      </c>
      <c r="C29" s="75" t="s">
        <v>71</v>
      </c>
    </row>
    <row r="30" spans="1:10" ht="15.75" x14ac:dyDescent="0.25">
      <c r="A30" s="74">
        <v>0.9</v>
      </c>
      <c r="B30" s="74">
        <v>1</v>
      </c>
      <c r="C30" s="75" t="s">
        <v>72</v>
      </c>
    </row>
  </sheetData>
  <sheetProtection algorithmName="SHA-512" hashValue="wjm5Ycfsops/U66+kKyKj1hmkvF02m7gnW1hOhy+Z2D29FNcahYkTVwV3OxLg5tv9IOkrLNEl6HkiaFPaSZYNQ==" saltValue="Fs/878FeCYUCeb5dOcR1Qw==" spinCount="100000" sheet="1" objects="1" scenarios="1" formatRows="0"/>
  <mergeCells count="1">
    <mergeCell ref="C1:N1"/>
  </mergeCells>
  <conditionalFormatting sqref="A26:C27 J11:J23">
    <cfRule type="expression" dxfId="0" priority="1786">
      <formula>$I11&lt;$A$28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2018-01-29T06:29:40Z</cp:lastPrinted>
  <dcterms:created xsi:type="dcterms:W3CDTF">2006-09-28T05:33:49Z</dcterms:created>
  <dcterms:modified xsi:type="dcterms:W3CDTF">2018-01-29T06:30:26Z</dcterms:modified>
</cp:coreProperties>
</file>