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АнализКл!$A$7:$J$24</definedName>
    <definedName name="_xlnm.Print_Area" localSheetId="3">АнализОО!$A$7:$K$23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11" i="25" l="1"/>
  <c r="F11" i="27"/>
  <c r="E11" i="27"/>
  <c r="D11" i="27"/>
  <c r="G11" i="27"/>
  <c r="C11" i="27"/>
  <c r="I12" i="25" l="1"/>
  <c r="I17" i="25" l="1"/>
  <c r="I16" i="25"/>
  <c r="I15" i="25"/>
  <c r="I14" i="25"/>
  <c r="I13" i="25"/>
  <c r="H17" i="25" l="1"/>
  <c r="D5" i="27" l="1"/>
  <c r="E5" i="27"/>
  <c r="F5" i="27"/>
  <c r="G5" i="27"/>
  <c r="H5" i="27"/>
  <c r="I5" i="27"/>
  <c r="C5" i="27"/>
  <c r="G13" i="27"/>
  <c r="H11" i="25"/>
  <c r="G12" i="27" l="1"/>
  <c r="G14" i="27"/>
  <c r="B12" i="27"/>
  <c r="B13" i="27"/>
  <c r="B14" i="27"/>
  <c r="B15" i="27"/>
  <c r="B16" i="27"/>
  <c r="B11" i="27"/>
  <c r="G16" i="27" l="1"/>
  <c r="G15" i="27"/>
  <c r="F16" i="27"/>
  <c r="E16" i="27"/>
  <c r="D16" i="27"/>
  <c r="C16" i="27"/>
  <c r="F15" i="27"/>
  <c r="E15" i="27"/>
  <c r="D15" i="27"/>
  <c r="C15" i="27"/>
  <c r="F14" i="27"/>
  <c r="E14" i="27"/>
  <c r="D14" i="27"/>
  <c r="C14" i="27"/>
  <c r="F13" i="27"/>
  <c r="E13" i="27"/>
  <c r="D13" i="27"/>
  <c r="C13" i="27"/>
  <c r="F12" i="27"/>
  <c r="E12" i="27"/>
  <c r="D12" i="27"/>
  <c r="C12" i="27"/>
  <c r="C7" i="27"/>
  <c r="D4" i="27"/>
  <c r="D6" i="27" s="1"/>
  <c r="I11" i="27" s="1"/>
  <c r="C4" i="27"/>
  <c r="C6" i="27" s="1"/>
  <c r="E4" i="27"/>
  <c r="E6" i="27" s="1"/>
  <c r="F4" i="27"/>
  <c r="F6" i="27" s="1"/>
  <c r="I13" i="27" s="1"/>
  <c r="H13" i="27" s="1"/>
  <c r="G4" i="27"/>
  <c r="G6" i="27" s="1"/>
  <c r="I14" i="27" s="1"/>
  <c r="H14" i="27" s="1"/>
  <c r="H4" i="27"/>
  <c r="I4" i="27"/>
  <c r="I6" i="27" s="1"/>
  <c r="I16" i="27" s="1"/>
  <c r="H16" i="27" s="1"/>
  <c r="H6" i="27"/>
  <c r="I15" i="27" s="1"/>
  <c r="H15" i="27" s="1"/>
  <c r="F9" i="27"/>
  <c r="B19" i="27"/>
  <c r="B20" i="27"/>
  <c r="B21" i="27"/>
  <c r="B22" i="27"/>
  <c r="I12" i="27" l="1"/>
  <c r="H12" i="27" s="1"/>
  <c r="H11" i="27"/>
  <c r="J15" i="27"/>
  <c r="J14" i="27"/>
  <c r="J16" i="27"/>
  <c r="J12" i="27" l="1"/>
  <c r="J13" i="27"/>
  <c r="J11" i="27"/>
  <c r="H16" i="25"/>
  <c r="H15" i="25"/>
  <c r="H14" i="25"/>
  <c r="H13" i="25"/>
  <c r="H12" i="25"/>
  <c r="F9" i="25"/>
  <c r="J15" i="25" l="1"/>
  <c r="J12" i="25"/>
  <c r="J16" i="25"/>
  <c r="J13" i="25"/>
  <c r="J17" i="25"/>
  <c r="J14" i="25"/>
  <c r="J11" i="25"/>
  <c r="B21" i="25"/>
  <c r="B22" i="25"/>
  <c r="B23" i="25"/>
  <c r="B2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U2" i="9" s="1"/>
  <c r="T6" i="9"/>
  <c r="S6" i="9"/>
  <c r="R6" i="9"/>
  <c r="Q6" i="9"/>
  <c r="P6" i="9"/>
  <c r="O6" i="9"/>
  <c r="N6" i="9"/>
  <c r="M6" i="9"/>
  <c r="L6" i="9"/>
  <c r="K6" i="9"/>
  <c r="J6" i="9"/>
  <c r="I6" i="9"/>
  <c r="I2" i="9" s="1"/>
  <c r="H6" i="9"/>
  <c r="G6" i="9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F1" i="9"/>
  <c r="A1" i="9"/>
  <c r="F2" i="9" l="1"/>
  <c r="J2" i="9"/>
  <c r="N2" i="9"/>
  <c r="R2" i="9"/>
  <c r="G2" i="9"/>
  <c r="K2" i="9"/>
  <c r="O2" i="9"/>
  <c r="S2" i="9"/>
  <c r="M2" i="9"/>
  <c r="Q2" i="9"/>
  <c r="H2" i="9"/>
  <c r="T2" i="9"/>
  <c r="L2" i="9"/>
  <c r="P2" i="9"/>
</calcChain>
</file>

<file path=xl/sharedStrings.xml><?xml version="1.0" encoding="utf-8"?>
<sst xmlns="http://schemas.openxmlformats.org/spreadsheetml/2006/main" count="184" uniqueCount="108">
  <si>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</si>
  <si>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</si>
  <si>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</si>
  <si>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</si>
  <si>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</si>
  <si>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</si>
  <si>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</si>
  <si>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</si>
  <si>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</si>
  <si>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</si>
  <si>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</si>
  <si>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</si>
  <si>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</si>
  <si>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</si>
  <si>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</si>
  <si>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</si>
  <si>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</si>
  <si>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</si>
  <si>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</si>
  <si>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</si>
  <si>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</si>
  <si>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</si>
  <si>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</si>
  <si>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</si>
  <si>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</si>
  <si>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</si>
  <si>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</si>
  <si>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</si>
  <si>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</si>
  <si>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</si>
  <si>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</si>
  <si>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</si>
  <si>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</si>
  <si>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</si>
  <si>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</si>
  <si>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</si>
  <si>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</si>
  <si>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</si>
  <si>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</si>
  <si>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</si>
  <si>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</si>
  <si>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</si>
  <si>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</si>
  <si>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</si>
  <si>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</si>
  <si>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</si>
  <si>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</si>
  <si>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</si>
  <si>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</si>
  <si>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</si>
  <si>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</si>
  <si>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</si>
  <si>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</si>
  <si>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</si>
  <si>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</si>
  <si>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</si>
  <si>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</si>
  <si>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</si>
  <si>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</si>
  <si>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</si>
  <si>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</si>
  <si>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</si>
  <si>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</si>
  <si>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</si>
  <si>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</si>
  <si>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</si>
  <si>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</si>
  <si>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</si>
  <si>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</si>
  <si>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</si>
  <si>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</si>
  <si>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</si>
  <si>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</si>
  <si>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</si>
  <si>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</si>
  <si>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</si>
  <si>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</si>
  <si>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</si>
  <si>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</si>
  <si>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</si>
  <si>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</si>
  <si>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</si>
  <si>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</si>
  <si>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</si>
  <si>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1.1</t>
  </si>
  <si>
    <t>1.1; 1.4</t>
  </si>
  <si>
    <t>Код контролируемого элемента знаний</t>
  </si>
  <si>
    <t>Код проверяемого умения</t>
  </si>
  <si>
    <t>1 Орф
1 б</t>
  </si>
  <si>
    <t>1 Пун
1 б</t>
  </si>
  <si>
    <t>Орфографические нормы</t>
  </si>
  <si>
    <t>Пунктуационные
нормы</t>
  </si>
  <si>
    <t>Правописание корней</t>
  </si>
  <si>
    <t>Основные способы
словообразования</t>
  </si>
  <si>
    <t>Правописание
приставок</t>
  </si>
  <si>
    <t>Морфология. Наречие</t>
  </si>
  <si>
    <t>Причастный и
деепричастный обороты</t>
  </si>
  <si>
    <t>6.17</t>
  </si>
  <si>
    <t>7.19</t>
  </si>
  <si>
    <t>3.8</t>
  </si>
  <si>
    <t>6.5</t>
  </si>
  <si>
    <t>3.3</t>
  </si>
  <si>
    <t>1.4</t>
  </si>
  <si>
    <t>6.6</t>
  </si>
  <si>
    <t>4.2</t>
  </si>
  <si>
    <t>1 орф</t>
  </si>
  <si>
    <t>1 пун</t>
  </si>
  <si>
    <t>КДР по русскому языку (7 кл.) 23.01.2019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</si>
</sst>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8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2" fillId="7" borderId="13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9" fontId="14" fillId="0" borderId="2" xfId="3" applyFont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4" t="e">
        <f>#REF!</f>
        <v>#REF!</v>
      </c>
      <c r="B1" s="105"/>
      <c r="C1" s="106"/>
      <c r="D1" s="39" t="s">
        <v>54</v>
      </c>
      <c r="E1" s="31"/>
      <c r="F1" s="107" t="e">
        <f>#REF!</f>
        <v>#REF!</v>
      </c>
      <c r="G1" s="108"/>
      <c r="H1" s="109" t="s">
        <v>51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2" t="s">
        <v>52</v>
      </c>
      <c r="B3" s="110" t="s">
        <v>49</v>
      </c>
      <c r="C3" s="112" t="s">
        <v>48</v>
      </c>
      <c r="D3" s="99" t="s">
        <v>55</v>
      </c>
      <c r="E3" s="101" t="s">
        <v>50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2" t="s">
        <v>57</v>
      </c>
      <c r="W3" s="103"/>
      <c r="X3" s="103"/>
      <c r="Y3" s="103"/>
      <c r="Z3" s="102" t="s">
        <v>59</v>
      </c>
      <c r="AA3" s="103"/>
      <c r="AB3" s="103"/>
      <c r="AC3" s="103"/>
      <c r="AD3" s="97" t="s">
        <v>58</v>
      </c>
    </row>
    <row r="4" spans="1:30" ht="16.5" thickBot="1" x14ac:dyDescent="0.3">
      <c r="A4" s="102"/>
      <c r="B4" s="111"/>
      <c r="C4" s="113"/>
      <c r="D4" s="100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8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J24"/>
  <sheetViews>
    <sheetView topLeftCell="A4" zoomScale="80" zoomScaleNormal="80" workbookViewId="0">
      <selection activeCell="D2" sqref="D2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0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</row>
    <row r="3" spans="2:10" x14ac:dyDescent="0.25">
      <c r="C3" s="66" t="s">
        <v>105</v>
      </c>
      <c r="D3" s="67" t="s">
        <v>106</v>
      </c>
      <c r="E3" s="66">
        <v>2</v>
      </c>
      <c r="F3" s="67">
        <v>3</v>
      </c>
      <c r="G3" s="66">
        <v>4</v>
      </c>
      <c r="H3" s="67">
        <v>5</v>
      </c>
      <c r="I3" s="66">
        <v>6</v>
      </c>
    </row>
    <row r="4" spans="2:10" x14ac:dyDescent="0.25">
      <c r="C4" s="72"/>
      <c r="D4" s="61"/>
      <c r="E4" s="61"/>
      <c r="F4" s="61"/>
      <c r="G4" s="61"/>
      <c r="H4" s="61"/>
      <c r="I4" s="61"/>
      <c r="J4" s="61"/>
    </row>
    <row r="5" spans="2:10" x14ac:dyDescent="0.25">
      <c r="C5" s="72"/>
      <c r="D5" s="61"/>
      <c r="E5" s="61"/>
      <c r="F5" s="61"/>
      <c r="G5" s="61"/>
      <c r="H5" s="61"/>
      <c r="I5" s="61"/>
    </row>
    <row r="6" spans="2:10" x14ac:dyDescent="0.25">
      <c r="C6" s="72"/>
      <c r="D6" s="61"/>
      <c r="E6" s="61"/>
      <c r="F6" s="61"/>
      <c r="G6" s="61"/>
      <c r="H6" s="61"/>
      <c r="I6" s="61"/>
      <c r="J6" s="61"/>
    </row>
    <row r="7" spans="2:10" x14ac:dyDescent="0.25">
      <c r="C7" s="94" t="s">
        <v>107</v>
      </c>
      <c r="D7" s="95"/>
      <c r="E7" s="95"/>
      <c r="F7" s="95"/>
      <c r="G7" s="95"/>
      <c r="H7" s="61"/>
      <c r="I7" s="61"/>
      <c r="J7" s="61"/>
    </row>
    <row r="8" spans="2:10" x14ac:dyDescent="0.25">
      <c r="B8" s="55"/>
      <c r="C8" s="94" t="s">
        <v>72</v>
      </c>
      <c r="D8" s="94" t="s">
        <v>73</v>
      </c>
      <c r="E8" s="94"/>
      <c r="F8" s="94"/>
      <c r="G8" s="94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9" t="s">
        <v>60</v>
      </c>
      <c r="C10" s="65" t="s">
        <v>62</v>
      </c>
      <c r="D10" s="65" t="s">
        <v>86</v>
      </c>
      <c r="E10" s="65" t="s">
        <v>87</v>
      </c>
      <c r="F10" s="65" t="s">
        <v>63</v>
      </c>
      <c r="G10" s="65" t="s">
        <v>64</v>
      </c>
      <c r="H10" s="65" t="s">
        <v>61</v>
      </c>
      <c r="I10" s="65" t="s">
        <v>65</v>
      </c>
      <c r="J10" s="65" t="s">
        <v>76</v>
      </c>
    </row>
    <row r="11" spans="2:10" ht="50.1" customHeight="1" x14ac:dyDescent="0.25">
      <c r="B11" s="63">
        <v>1</v>
      </c>
      <c r="C11" s="74" t="s">
        <v>90</v>
      </c>
      <c r="D11" s="75" t="s">
        <v>97</v>
      </c>
      <c r="E11" s="75" t="s">
        <v>99</v>
      </c>
      <c r="F11" s="68" t="s">
        <v>78</v>
      </c>
      <c r="G11" s="64">
        <v>1</v>
      </c>
      <c r="H11" s="71" t="str">
        <f>IF(I11="","",I11*G11)</f>
        <v/>
      </c>
      <c r="I11" s="96" t="str">
        <f>IF($C$2="","",$C$2)</f>
        <v/>
      </c>
      <c r="J11" s="64" t="str">
        <f t="shared" ref="J11:J17" si="0">IF(I11="",$F$9,IF(I11&gt;=$A$24,$C$24,IF(I11&gt;=$A$23,$C$23,IF(I11&gt;=$A$22,$C$22,IF(I11&gt;=$A$21,$C$21,$C$20)))))</f>
        <v>Введите уровень успешности каждого задания</v>
      </c>
    </row>
    <row r="12" spans="2:10" ht="50.1" customHeight="1" x14ac:dyDescent="0.25">
      <c r="B12" s="63">
        <v>1</v>
      </c>
      <c r="C12" s="74" t="s">
        <v>91</v>
      </c>
      <c r="D12" s="70" t="s">
        <v>98</v>
      </c>
      <c r="E12" s="75" t="s">
        <v>99</v>
      </c>
      <c r="F12" s="68" t="s">
        <v>78</v>
      </c>
      <c r="G12" s="64">
        <v>1</v>
      </c>
      <c r="H12" s="71" t="str">
        <f t="shared" ref="H12:H16" si="1">IF(I12="","",I12*G12)</f>
        <v/>
      </c>
      <c r="I12" s="96" t="str">
        <f>IF($D$2="","",$D$2)</f>
        <v/>
      </c>
      <c r="J12" s="64" t="str">
        <f t="shared" si="0"/>
        <v>Введите уровень успешности каждого задания</v>
      </c>
    </row>
    <row r="13" spans="2:10" ht="50.1" customHeight="1" x14ac:dyDescent="0.25">
      <c r="B13" s="63">
        <v>2</v>
      </c>
      <c r="C13" s="73" t="s">
        <v>92</v>
      </c>
      <c r="D13" s="70" t="s">
        <v>100</v>
      </c>
      <c r="E13" s="75" t="s">
        <v>84</v>
      </c>
      <c r="F13" s="68" t="s">
        <v>78</v>
      </c>
      <c r="G13" s="64">
        <v>1</v>
      </c>
      <c r="H13" s="71" t="str">
        <f t="shared" si="1"/>
        <v/>
      </c>
      <c r="I13" s="96" t="str">
        <f>IF($E$2="","",$E$2)</f>
        <v/>
      </c>
      <c r="J13" s="64" t="str">
        <f t="shared" si="0"/>
        <v>Введите уровень успешности каждого задания</v>
      </c>
    </row>
    <row r="14" spans="2:10" ht="50.1" customHeight="1" x14ac:dyDescent="0.25">
      <c r="B14" s="63">
        <v>3</v>
      </c>
      <c r="C14" s="73" t="s">
        <v>93</v>
      </c>
      <c r="D14" s="70" t="s">
        <v>101</v>
      </c>
      <c r="E14" s="75" t="s">
        <v>102</v>
      </c>
      <c r="F14" s="68" t="s">
        <v>78</v>
      </c>
      <c r="G14" s="64">
        <v>1</v>
      </c>
      <c r="H14" s="71" t="str">
        <f t="shared" si="1"/>
        <v/>
      </c>
      <c r="I14" s="96" t="str">
        <f>IF($F$2="","",$F$2)</f>
        <v/>
      </c>
      <c r="J14" s="64" t="str">
        <f t="shared" si="0"/>
        <v>Введите уровень успешности каждого задания</v>
      </c>
    </row>
    <row r="15" spans="2:10" ht="50.1" customHeight="1" x14ac:dyDescent="0.25">
      <c r="B15" s="63">
        <v>4</v>
      </c>
      <c r="C15" s="73" t="s">
        <v>94</v>
      </c>
      <c r="D15" s="70" t="s">
        <v>103</v>
      </c>
      <c r="E15" s="75" t="s">
        <v>84</v>
      </c>
      <c r="F15" s="68" t="s">
        <v>78</v>
      </c>
      <c r="G15" s="64">
        <v>1</v>
      </c>
      <c r="H15" s="71" t="str">
        <f t="shared" si="1"/>
        <v/>
      </c>
      <c r="I15" s="96" t="str">
        <f>IF($G$2="","",$G$2)</f>
        <v/>
      </c>
      <c r="J15" s="64" t="str">
        <f t="shared" si="0"/>
        <v>Введите уровень успешности каждого задания</v>
      </c>
    </row>
    <row r="16" spans="2:10" ht="50.1" customHeight="1" x14ac:dyDescent="0.25">
      <c r="B16" s="63">
        <v>5</v>
      </c>
      <c r="C16" s="73" t="s">
        <v>95</v>
      </c>
      <c r="D16" s="70" t="s">
        <v>104</v>
      </c>
      <c r="E16" s="75" t="s">
        <v>85</v>
      </c>
      <c r="F16" s="68" t="s">
        <v>78</v>
      </c>
      <c r="G16" s="64">
        <v>1</v>
      </c>
      <c r="H16" s="71" t="str">
        <f t="shared" si="1"/>
        <v/>
      </c>
      <c r="I16" s="96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 x14ac:dyDescent="0.25">
      <c r="B17" s="63">
        <v>6</v>
      </c>
      <c r="C17" s="73" t="s">
        <v>96</v>
      </c>
      <c r="D17" s="70" t="s">
        <v>98</v>
      </c>
      <c r="E17" s="75" t="s">
        <v>84</v>
      </c>
      <c r="F17" s="68" t="s">
        <v>78</v>
      </c>
      <c r="G17" s="64">
        <v>1</v>
      </c>
      <c r="H17" s="71" t="str">
        <f>IF(I17="","",I17*G17)</f>
        <v/>
      </c>
      <c r="I17" s="96" t="str">
        <f>IF($I$2="","",$I$2)</f>
        <v/>
      </c>
      <c r="J17" s="64" t="str">
        <f t="shared" si="0"/>
        <v>Введите уровень успешности каждого задания</v>
      </c>
    </row>
    <row r="19" spans="1:10" ht="15.75" x14ac:dyDescent="0.25">
      <c r="A19" t="s">
        <v>75</v>
      </c>
      <c r="B19" t="s">
        <v>74</v>
      </c>
      <c r="C19" s="57" t="s">
        <v>66</v>
      </c>
    </row>
    <row r="20" spans="1:10" ht="15.75" x14ac:dyDescent="0.25">
      <c r="A20" s="56">
        <v>0</v>
      </c>
      <c r="B20" s="56">
        <f>A21-0.01</f>
        <v>0.28999999999999998</v>
      </c>
      <c r="C20" s="58" t="s">
        <v>67</v>
      </c>
    </row>
    <row r="21" spans="1:10" ht="15.75" x14ac:dyDescent="0.25">
      <c r="A21" s="56">
        <v>0.3</v>
      </c>
      <c r="B21" s="56">
        <f t="shared" ref="B21:B23" si="2">A22-0.01</f>
        <v>0.49</v>
      </c>
      <c r="C21" s="58" t="s">
        <v>68</v>
      </c>
    </row>
    <row r="22" spans="1:10" ht="15.75" x14ac:dyDescent="0.25">
      <c r="A22" s="56">
        <v>0.5</v>
      </c>
      <c r="B22" s="56">
        <f t="shared" si="2"/>
        <v>0.69</v>
      </c>
      <c r="C22" s="58" t="s">
        <v>77</v>
      </c>
    </row>
    <row r="23" spans="1:10" ht="15.75" x14ac:dyDescent="0.25">
      <c r="A23" s="56">
        <v>0.7</v>
      </c>
      <c r="B23" s="56">
        <f t="shared" si="2"/>
        <v>0.89</v>
      </c>
      <c r="C23" s="58" t="s">
        <v>69</v>
      </c>
    </row>
    <row r="24" spans="1:10" ht="15.75" x14ac:dyDescent="0.25">
      <c r="A24" s="56">
        <v>0.9</v>
      </c>
      <c r="B24" s="56">
        <v>1</v>
      </c>
      <c r="C24" s="58" t="s">
        <v>70</v>
      </c>
    </row>
  </sheetData>
  <sheetProtection password="EE1B" sheet="1" objects="1" scenarios="1"/>
  <conditionalFormatting sqref="A20:C21 J11:J17">
    <cfRule type="expression" dxfId="1" priority="1">
      <formula>$I11&lt;$A$22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13" zoomScale="115" zoomScaleNormal="115" workbookViewId="0">
      <selection activeCell="C2" sqref="C2:I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4" t="s">
        <v>83</v>
      </c>
      <c r="D1" s="115"/>
      <c r="E1" s="115"/>
      <c r="F1" s="115"/>
      <c r="G1" s="115"/>
      <c r="H1" s="115"/>
      <c r="I1" s="115"/>
      <c r="J1" s="116"/>
      <c r="K1" s="88"/>
      <c r="L1" s="88"/>
      <c r="M1" s="88"/>
      <c r="N1" s="88"/>
    </row>
    <row r="2" spans="2:18" s="88" customFormat="1" ht="15.75" thickBot="1" x14ac:dyDescent="0.3">
      <c r="B2" s="89" t="s">
        <v>71</v>
      </c>
      <c r="C2" s="117">
        <v>60.471698113207552</v>
      </c>
      <c r="D2" s="117">
        <v>59.716981132075475</v>
      </c>
      <c r="E2" s="117">
        <v>69.339622641509436</v>
      </c>
      <c r="F2" s="117">
        <v>65.943396226415103</v>
      </c>
      <c r="G2" s="117">
        <v>92.735849056603769</v>
      </c>
      <c r="H2" s="117">
        <v>59.339622641509436</v>
      </c>
      <c r="I2" s="117">
        <v>74.056603773584911</v>
      </c>
    </row>
    <row r="3" spans="2:18" ht="26.25" thickBot="1" x14ac:dyDescent="0.3">
      <c r="C3" s="87" t="s">
        <v>88</v>
      </c>
      <c r="D3" s="86" t="s">
        <v>89</v>
      </c>
      <c r="E3" s="90">
        <v>2</v>
      </c>
      <c r="F3" s="86">
        <v>3</v>
      </c>
      <c r="G3" s="90">
        <v>4</v>
      </c>
      <c r="H3" s="86">
        <v>5</v>
      </c>
      <c r="I3" s="90">
        <v>6</v>
      </c>
    </row>
    <row r="4" spans="2:18" x14ac:dyDescent="0.25">
      <c r="B4" s="85" t="s">
        <v>82</v>
      </c>
      <c r="C4" s="84">
        <f t="shared" ref="C4:I4" si="0">IF(LEN(C3)&lt;4,1,1*LEFT(RIGHT(C3,3),1))</f>
        <v>1</v>
      </c>
      <c r="D4" s="84">
        <f t="shared" si="0"/>
        <v>1</v>
      </c>
      <c r="E4" s="84">
        <f t="shared" si="0"/>
        <v>1</v>
      </c>
      <c r="F4" s="84">
        <f t="shared" si="0"/>
        <v>1</v>
      </c>
      <c r="G4" s="84">
        <f t="shared" si="0"/>
        <v>1</v>
      </c>
      <c r="H4" s="84">
        <f t="shared" si="0"/>
        <v>1</v>
      </c>
      <c r="I4" s="84">
        <f t="shared" si="0"/>
        <v>1</v>
      </c>
      <c r="J4" s="84"/>
      <c r="K4" s="84"/>
      <c r="L4" s="84"/>
      <c r="M4" s="84"/>
      <c r="N4" s="84"/>
      <c r="O4" s="84"/>
      <c r="P4" s="84"/>
      <c r="Q4" s="84"/>
      <c r="R4" s="84"/>
    </row>
    <row r="5" spans="2:18" x14ac:dyDescent="0.25">
      <c r="B5" s="85" t="s">
        <v>81</v>
      </c>
      <c r="C5" s="84" t="str">
        <f>IF(LEN(C3)&lt;4,C3,IF(LEN(C3)&lt;8,LEFT(C3,LEN(C3)-4),LEFT(C3,LEN(C3)-8)))</f>
        <v>1</v>
      </c>
      <c r="D5" s="84" t="str">
        <f t="shared" ref="D5:I5" si="1">IF(LEN(D3)&lt;4,D3,IF(LEN(D3)&lt;8,LEFT(D3,LEN(D3)-4),LEFT(D3,LEN(D3)-8)))</f>
        <v>1</v>
      </c>
      <c r="E5" s="84">
        <f t="shared" si="1"/>
        <v>2</v>
      </c>
      <c r="F5" s="84">
        <f t="shared" si="1"/>
        <v>3</v>
      </c>
      <c r="G5" s="84">
        <f t="shared" si="1"/>
        <v>4</v>
      </c>
      <c r="H5" s="84">
        <f t="shared" si="1"/>
        <v>5</v>
      </c>
      <c r="I5" s="84">
        <f t="shared" si="1"/>
        <v>6</v>
      </c>
      <c r="J5" s="84"/>
      <c r="K5" s="84"/>
      <c r="L5" s="84"/>
      <c r="M5" s="84"/>
      <c r="N5" s="84"/>
      <c r="O5" s="84"/>
      <c r="P5" s="84"/>
      <c r="Q5" s="84"/>
      <c r="R5" s="84"/>
    </row>
    <row r="6" spans="2:18" x14ac:dyDescent="0.25">
      <c r="B6" s="85" t="s">
        <v>80</v>
      </c>
      <c r="C6" s="84">
        <f>C4*C2</f>
        <v>60.471698113207552</v>
      </c>
      <c r="D6" s="84">
        <f t="shared" ref="D6:I6" si="2">D4*D2</f>
        <v>59.716981132075475</v>
      </c>
      <c r="E6" s="84">
        <f t="shared" si="2"/>
        <v>69.339622641509436</v>
      </c>
      <c r="F6" s="84">
        <f t="shared" si="2"/>
        <v>65.943396226415103</v>
      </c>
      <c r="G6" s="84">
        <f t="shared" si="2"/>
        <v>92.735849056603769</v>
      </c>
      <c r="H6" s="84">
        <f t="shared" si="2"/>
        <v>59.339622641509436</v>
      </c>
      <c r="I6" s="84">
        <f t="shared" si="2"/>
        <v>74.056603773584911</v>
      </c>
      <c r="J6" s="84"/>
      <c r="K6" s="84"/>
      <c r="L6" s="84"/>
      <c r="M6" s="84"/>
      <c r="N6" s="84"/>
      <c r="O6" s="84"/>
      <c r="P6" s="84"/>
      <c r="Q6" s="84"/>
      <c r="R6" s="84"/>
    </row>
    <row r="7" spans="2:18" x14ac:dyDescent="0.25">
      <c r="C7" s="94" t="str">
        <f>АнализКл!C7</f>
        <v>КДР по русскому языку (7 кл.) 23.01.2019</v>
      </c>
      <c r="D7" s="94"/>
      <c r="E7" s="94"/>
      <c r="F7" s="94"/>
      <c r="G7" s="94"/>
      <c r="H7" s="94"/>
      <c r="I7" s="94"/>
    </row>
    <row r="8" spans="2:18" x14ac:dyDescent="0.25">
      <c r="C8" s="94" t="s">
        <v>72</v>
      </c>
      <c r="D8" s="94" t="s">
        <v>79</v>
      </c>
      <c r="E8" s="94"/>
      <c r="F8" s="94"/>
      <c r="G8" s="94"/>
      <c r="H8" s="94"/>
      <c r="I8" s="94"/>
    </row>
    <row r="9" spans="2:18" ht="21" x14ac:dyDescent="0.35">
      <c r="F9" s="83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 x14ac:dyDescent="0.25">
      <c r="B10" s="69" t="s">
        <v>60</v>
      </c>
      <c r="C10" s="69" t="s">
        <v>62</v>
      </c>
      <c r="D10" s="69" t="s">
        <v>86</v>
      </c>
      <c r="E10" s="69" t="s">
        <v>87</v>
      </c>
      <c r="F10" s="82" t="s">
        <v>63</v>
      </c>
      <c r="G10" s="82" t="s">
        <v>64</v>
      </c>
      <c r="H10" s="82" t="s">
        <v>61</v>
      </c>
      <c r="I10" s="82" t="s">
        <v>65</v>
      </c>
      <c r="J10" s="82" t="s">
        <v>76</v>
      </c>
    </row>
    <row r="11" spans="2:18" ht="50.1" customHeight="1" x14ac:dyDescent="0.25">
      <c r="B11" s="81">
        <f>АнализКл!B11</f>
        <v>1</v>
      </c>
      <c r="C11" s="91" t="str">
        <f>CONCATENATE(АнализКл!C11," и ",АнализКл!C12)</f>
        <v>Орфографические нормы и Пунктуационные
нормы</v>
      </c>
      <c r="D11" s="92" t="str">
        <f>IF(АнализКл!D11=АнализКл!D12,АнализКл!D11,CONCATENATE(АнализКл!D11,"; ",АнализКл!D12))</f>
        <v>6.17; 7.19</v>
      </c>
      <c r="E11" s="92" t="str">
        <f>IF(АнализКл!E11=АнализКл!E12,АнализКл!E11,CONCATENATE(АнализКл!E11,"; ",АнализКл!E12))</f>
        <v>3.8</v>
      </c>
      <c r="F11" s="92" t="str">
        <f>IF(АнализКл!F11=АнализКл!F12,АнализКл!F11,CONCATENATE(АнализКл!F11,"; ",АнализКл!F12))</f>
        <v>Б</v>
      </c>
      <c r="G11" s="64">
        <f>АнализКл!G11+АнализКл!G12</f>
        <v>2</v>
      </c>
      <c r="H11" s="71">
        <f t="shared" ref="H11:H16" si="3">IF(I11="","",I11*G11)</f>
        <v>1.2018867924528303</v>
      </c>
      <c r="I11" s="93">
        <f>IF(COUNTIFS($C$5:$I$5,$B11,$C$2:$I$2,"")=0,SUMIFS($C$6:$I$6,$C$5:$I$5,$B11)/$G11/100,"")</f>
        <v>0.60094339622641513</v>
      </c>
      <c r="J11" s="68" t="str">
        <f t="shared" ref="J11:J16" si="4">IF(I11="",$F$9,IF(I11&gt;=$A$23,$C$23,IF(I11&gt;=$A$22,$C$22,IF(I11&gt;=$A$21,$C$21,IF(I11&gt;=$A$20,$C$20,$C$19)))))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8" ht="50.1" customHeight="1" x14ac:dyDescent="0.25">
      <c r="B12" s="81">
        <f>АнализКл!B13</f>
        <v>2</v>
      </c>
      <c r="C12" s="73" t="str">
        <f>АнализКл!C13</f>
        <v>Правописание корней</v>
      </c>
      <c r="D12" s="70" t="str">
        <f>АнализКл!D13</f>
        <v>6.5</v>
      </c>
      <c r="E12" s="75" t="str">
        <f>АнализКл!E13</f>
        <v>1.1</v>
      </c>
      <c r="F12" s="68" t="str">
        <f>АнализКл!F13</f>
        <v>Б</v>
      </c>
      <c r="G12" s="64">
        <f>АнализКл!G13</f>
        <v>1</v>
      </c>
      <c r="H12" s="71">
        <f t="shared" si="3"/>
        <v>0.69339622641509435</v>
      </c>
      <c r="I12" s="80">
        <f t="shared" ref="I12:I16" si="5">IF(COUNTIFS($C$5:$I$5,$B12,$C$2:$I$2,"")=0,SUMIFS($C$6:$I$6,$C$5:$I$5,$B12)/$G12/100,"")</f>
        <v>0.69339622641509435</v>
      </c>
      <c r="J12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8" ht="50.1" customHeight="1" x14ac:dyDescent="0.25">
      <c r="B13" s="81">
        <f>АнализКл!B14</f>
        <v>3</v>
      </c>
      <c r="C13" s="73" t="str">
        <f>АнализКл!C14</f>
        <v>Основные способы
словообразования</v>
      </c>
      <c r="D13" s="70" t="str">
        <f>АнализКл!D14</f>
        <v>3.3</v>
      </c>
      <c r="E13" s="75" t="str">
        <f>АнализКл!E14</f>
        <v>1.4</v>
      </c>
      <c r="F13" s="68" t="str">
        <f>АнализКл!F14</f>
        <v>Б</v>
      </c>
      <c r="G13" s="64">
        <f>АнализКл!G14</f>
        <v>1</v>
      </c>
      <c r="H13" s="71">
        <f t="shared" si="3"/>
        <v>0.65943396226415107</v>
      </c>
      <c r="I13" s="80">
        <f t="shared" si="5"/>
        <v>0.65943396226415107</v>
      </c>
      <c r="J13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8" ht="50.1" customHeight="1" x14ac:dyDescent="0.25">
      <c r="B14" s="81">
        <f>АнализКл!B15</f>
        <v>4</v>
      </c>
      <c r="C14" s="73" t="str">
        <f>АнализКл!C15</f>
        <v>Правописание
приставок</v>
      </c>
      <c r="D14" s="70" t="str">
        <f>АнализКл!D15</f>
        <v>6.6</v>
      </c>
      <c r="E14" s="75" t="str">
        <f>АнализКл!E15</f>
        <v>1.1</v>
      </c>
      <c r="F14" s="68" t="str">
        <f>АнализКл!F15</f>
        <v>Б</v>
      </c>
      <c r="G14" s="64">
        <f>АнализКл!G15</f>
        <v>1</v>
      </c>
      <c r="H14" s="71">
        <f t="shared" si="3"/>
        <v>0.9273584905660377</v>
      </c>
      <c r="I14" s="80">
        <f t="shared" si="5"/>
        <v>0.9273584905660377</v>
      </c>
      <c r="J14" s="6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18" ht="50.1" customHeight="1" x14ac:dyDescent="0.25">
      <c r="B15" s="81">
        <f>АнализКл!B16</f>
        <v>5</v>
      </c>
      <c r="C15" s="73" t="str">
        <f>АнализКл!C16</f>
        <v>Морфология. Наречие</v>
      </c>
      <c r="D15" s="70" t="str">
        <f>АнализКл!D16</f>
        <v>4.2</v>
      </c>
      <c r="E15" s="75" t="str">
        <f>АнализКл!E16</f>
        <v>1.1; 1.4</v>
      </c>
      <c r="F15" s="68" t="str">
        <f>АнализКл!F16</f>
        <v>Б</v>
      </c>
      <c r="G15" s="64">
        <f>АнализКл!G16</f>
        <v>1</v>
      </c>
      <c r="H15" s="71">
        <f t="shared" si="3"/>
        <v>0.59339622641509437</v>
      </c>
      <c r="I15" s="80">
        <f t="shared" si="5"/>
        <v>0.59339622641509437</v>
      </c>
      <c r="J15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8" ht="50.1" customHeight="1" x14ac:dyDescent="0.25">
      <c r="B16" s="81">
        <f>АнализКл!B17</f>
        <v>6</v>
      </c>
      <c r="C16" s="73" t="str">
        <f>АнализКл!C17</f>
        <v>Причастный и
деепричастный обороты</v>
      </c>
      <c r="D16" s="70" t="str">
        <f>АнализКл!D17</f>
        <v>7.19</v>
      </c>
      <c r="E16" s="75" t="str">
        <f>АнализКл!E17</f>
        <v>1.1</v>
      </c>
      <c r="F16" s="68" t="str">
        <f>АнализКл!F17</f>
        <v>Б</v>
      </c>
      <c r="G16" s="64">
        <f>АнализКл!G17</f>
        <v>1</v>
      </c>
      <c r="H16" s="71">
        <f t="shared" si="3"/>
        <v>0.74056603773584906</v>
      </c>
      <c r="I16" s="80">
        <f t="shared" si="5"/>
        <v>0.74056603773584906</v>
      </c>
      <c r="J16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3" ht="15.75" x14ac:dyDescent="0.25">
      <c r="A18" s="79" t="s">
        <v>75</v>
      </c>
      <c r="B18" s="79" t="s">
        <v>74</v>
      </c>
      <c r="C18" s="78" t="s">
        <v>66</v>
      </c>
    </row>
    <row r="19" spans="1:3" ht="15.75" x14ac:dyDescent="0.25">
      <c r="A19" s="77">
        <v>0</v>
      </c>
      <c r="B19" s="77">
        <f>A20-0.01</f>
        <v>0.28999999999999998</v>
      </c>
      <c r="C19" s="76" t="s">
        <v>67</v>
      </c>
    </row>
    <row r="20" spans="1:3" ht="15.75" x14ac:dyDescent="0.25">
      <c r="A20" s="77">
        <v>0.3</v>
      </c>
      <c r="B20" s="77">
        <f>A21-0.01</f>
        <v>0.49</v>
      </c>
      <c r="C20" s="76" t="s">
        <v>68</v>
      </c>
    </row>
    <row r="21" spans="1:3" ht="15.75" x14ac:dyDescent="0.25">
      <c r="A21" s="77">
        <v>0.5</v>
      </c>
      <c r="B21" s="77">
        <f>A22-0.01</f>
        <v>0.69</v>
      </c>
      <c r="C21" s="76" t="s">
        <v>77</v>
      </c>
    </row>
    <row r="22" spans="1:3" ht="15.75" x14ac:dyDescent="0.25">
      <c r="A22" s="77">
        <v>0.7</v>
      </c>
      <c r="B22" s="77">
        <f>A23-0.01</f>
        <v>0.89</v>
      </c>
      <c r="C22" s="76" t="s">
        <v>69</v>
      </c>
    </row>
    <row r="23" spans="1:3" ht="15.75" x14ac:dyDescent="0.25">
      <c r="A23" s="77">
        <v>0.9</v>
      </c>
      <c r="B23" s="77">
        <v>1</v>
      </c>
      <c r="C23" s="76" t="s">
        <v>70</v>
      </c>
    </row>
  </sheetData>
  <sheetProtection password="EE1B" sheet="1" objects="1" scenarios="1"/>
  <mergeCells count="1">
    <mergeCell ref="C1:J1"/>
  </mergeCells>
  <conditionalFormatting sqref="A19:C20 J11:J16">
    <cfRule type="expression" dxfId="0" priority="1">
      <formula>$I11&lt;$A$21</formula>
    </cfRule>
  </conditionalFormatting>
  <pageMargins left="0.7" right="0.7" top="0.75" bottom="0.75" header="0.3" footer="0.3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2019-01-15T11:36:18Z</cp:lastPrinted>
  <dcterms:created xsi:type="dcterms:W3CDTF">2006-09-28T05:33:49Z</dcterms:created>
  <dcterms:modified xsi:type="dcterms:W3CDTF">2019-03-27T12:44:01Z</dcterms:modified>
</cp:coreProperties>
</file>