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АнализКл!$A$7:$J$26</definedName>
    <definedName name="_xlnm.Print_Area" localSheetId="3">АнализОО!$A$7:$K$26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B12" i="26"/>
  <c r="B13" i="26"/>
  <c r="B14" i="26"/>
  <c r="B15" i="26"/>
  <c r="B16" i="26"/>
  <c r="B17" i="26"/>
  <c r="B18" i="26"/>
  <c r="B19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I18" i="26" s="1"/>
  <c r="P4" i="26"/>
  <c r="P6" i="26" s="1"/>
  <c r="Q4" i="26"/>
  <c r="Q6" i="26" s="1"/>
  <c r="R4" i="26"/>
  <c r="R6" i="26" s="1"/>
  <c r="S4" i="26"/>
  <c r="S6" i="26" s="1"/>
  <c r="I18" i="25"/>
  <c r="H18" i="25" s="1"/>
  <c r="I19" i="25"/>
  <c r="H19" i="25" s="1"/>
  <c r="I14" i="26" l="1"/>
  <c r="I16" i="26"/>
  <c r="I19" i="26"/>
  <c r="I17" i="26"/>
  <c r="I13" i="26"/>
  <c r="I12" i="26"/>
  <c r="I15" i="26"/>
  <c r="H19" i="26" l="1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19" i="25"/>
  <c r="J18" i="25"/>
  <c r="J12" i="26"/>
  <c r="J14" i="26"/>
  <c r="J11" i="26"/>
  <c r="J18" i="26"/>
  <c r="J13" i="26"/>
  <c r="J15" i="26"/>
  <c r="J16" i="26"/>
  <c r="J17" i="26"/>
  <c r="J19" i="26"/>
  <c r="J12" i="25"/>
  <c r="J16" i="25"/>
  <c r="J13" i="25"/>
  <c r="J17" i="25"/>
  <c r="J14" i="25"/>
  <c r="J11" i="25"/>
  <c r="B25" i="26"/>
  <c r="B24" i="26"/>
  <c r="B23" i="26"/>
  <c r="B22" i="26"/>
  <c r="B23" i="25"/>
  <c r="B24" i="25"/>
  <c r="B25" i="25"/>
  <c r="B22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<sst xmlns="http://schemas.openxmlformats.org/spreadsheetml/2006/main" count="200" uniqueCount="125">
  <si>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</si>
  <si>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</si>
  <si>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</si>
  <si>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</si>
  <si>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</si>
  <si>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</si>
  <si>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</si>
  <si>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</si>
  <si>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</si>
  <si>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</si>
  <si>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</si>
  <si>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</si>
  <si>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</si>
  <si>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</si>
  <si>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</si>
  <si>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</si>
  <si>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</si>
  <si>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</si>
  <si>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</si>
  <si>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</si>
  <si>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</si>
  <si>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</si>
  <si>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</si>
  <si>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</si>
  <si>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</si>
  <si>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</si>
  <si>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</si>
  <si>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</si>
  <si>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</si>
  <si>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</si>
  <si>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</si>
  <si>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</si>
  <si>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</si>
  <si>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</si>
  <si>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</si>
  <si>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</si>
  <si>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</si>
  <si>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</si>
  <si>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</si>
  <si>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</si>
  <si>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</si>
  <si>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</si>
  <si>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</si>
  <si>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</si>
  <si>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</si>
  <si>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</si>
  <si>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</si>
  <si>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</si>
  <si>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</si>
  <si>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</si>
  <si>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</si>
  <si>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</si>
  <si>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</si>
  <si>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</si>
  <si>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</si>
  <si>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</si>
  <si>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</si>
  <si>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</si>
  <si>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</si>
  <si>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</si>
  <si>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</si>
  <si>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</si>
  <si>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</si>
  <si>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</si>
  <si>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</si>
  <si>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</si>
  <si>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</si>
  <si>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</si>
  <si>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</si>
  <si>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</si>
  <si>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</si>
  <si>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</si>
  <si>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</si>
  <si>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</si>
  <si>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</si>
  <si>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</si>
  <si>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</si>
  <si>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</si>
  <si>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</si>
  <si>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</si>
  <si>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</si>
  <si>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</si>
  <si>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</si>
  <si>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</si>
  <si>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</si>
  <si>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1
1 б</t>
  </si>
  <si>
    <t>1
2 б</t>
  </si>
  <si>
    <t>Код проверяемого умения</t>
  </si>
  <si>
    <t>Код контролируемого элемента знаний</t>
  </si>
  <si>
    <t>Информационная обработка письменного текста</t>
  </si>
  <si>
    <t xml:space="preserve">11 </t>
  </si>
  <si>
    <t xml:space="preserve">2.1; 2.2; 2.3 </t>
  </si>
  <si>
    <t xml:space="preserve">Базовый </t>
  </si>
  <si>
    <t>Средства связи предложений в тексте</t>
  </si>
  <si>
    <t xml:space="preserve">8.2; 8.4 </t>
  </si>
  <si>
    <t xml:space="preserve">1.4; 2.1 </t>
  </si>
  <si>
    <t>Лексическое значение слова</t>
  </si>
  <si>
    <t xml:space="preserve">2.1 </t>
  </si>
  <si>
    <t xml:space="preserve">1.1; 1.4; 2.1 </t>
  </si>
  <si>
    <t>Синтаксические нормы</t>
  </si>
  <si>
    <t xml:space="preserve">9.4 </t>
  </si>
  <si>
    <t xml:space="preserve">1.1 </t>
  </si>
  <si>
    <t xml:space="preserve">Высокий </t>
  </si>
  <si>
    <t>Смысловая и композиционная целостность текста</t>
  </si>
  <si>
    <t xml:space="preserve">8.1 </t>
  </si>
  <si>
    <t xml:space="preserve">2.1; 2.2 </t>
  </si>
  <si>
    <t>Функционально-смысловые типы речи</t>
  </si>
  <si>
    <t xml:space="preserve">8.3 </t>
  </si>
  <si>
    <t>Лексическое значение слова в тексте. Синонимы. Антонимы. Фразеологические обороты</t>
  </si>
  <si>
    <t xml:space="preserve">2.1; 2.2; 2.3; 2.5; 8.4 </t>
  </si>
  <si>
    <t xml:space="preserve">8.2 </t>
  </si>
  <si>
    <t xml:space="preserve">1.1; 1.4 </t>
  </si>
  <si>
    <t>Речь. Языковые средства выразительности</t>
  </si>
  <si>
    <t xml:space="preserve">10.3; 10.4; 10.5 </t>
  </si>
  <si>
    <t xml:space="preserve">1.1; 1.2; 1.3; 2.1; 2.2; 2.3 </t>
  </si>
  <si>
    <t>КДР по русскому языку 16.01.2018 г.</t>
  </si>
  <si>
    <t>4
1 б</t>
  </si>
  <si>
    <t>4
2 б</t>
  </si>
  <si>
    <t>4
3 б</t>
  </si>
  <si>
    <t>4
4 б</t>
  </si>
  <si>
    <t>4
5 б</t>
  </si>
  <si>
    <t>9
1 б</t>
  </si>
  <si>
    <t>9
2 б</t>
  </si>
  <si>
    <t>9
3 б</t>
  </si>
  <si>
    <t>9
4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</si>
</sst>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locked="0" hidden="1"/>
    </xf>
    <xf numFmtId="0" fontId="20" fillId="7" borderId="2" xfId="0" applyFont="1" applyFill="1" applyBorder="1" applyAlignment="1" applyProtection="1">
      <alignment horizontal="center" vertical="center" wrapText="1"/>
      <protection locked="0"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2" t="e">
        <f>#REF!</f>
        <v>#REF!</v>
      </c>
      <c r="B1" s="93"/>
      <c r="C1" s="94"/>
      <c r="D1" s="39" t="s">
        <v>54</v>
      </c>
      <c r="E1" s="31"/>
      <c r="F1" s="95" t="e">
        <f>#REF!</f>
        <v>#REF!</v>
      </c>
      <c r="G1" s="96"/>
      <c r="H1" s="97" t="s">
        <v>51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99" t="s">
        <v>49</v>
      </c>
      <c r="C3" s="101" t="s">
        <v>48</v>
      </c>
      <c r="D3" s="105" t="s">
        <v>55</v>
      </c>
      <c r="E3" s="107" t="s">
        <v>50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98" t="s">
        <v>57</v>
      </c>
      <c r="W3" s="108"/>
      <c r="X3" s="108"/>
      <c r="Y3" s="108"/>
      <c r="Z3" s="98" t="s">
        <v>59</v>
      </c>
      <c r="AA3" s="108"/>
      <c r="AB3" s="108"/>
      <c r="AC3" s="108"/>
      <c r="AD3" s="103" t="s">
        <v>58</v>
      </c>
    </row>
    <row r="4" spans="1:30" ht="16.5" thickBot="1" x14ac:dyDescent="0.3">
      <c r="A4" s="98"/>
      <c r="B4" s="100"/>
      <c r="C4" s="102"/>
      <c r="D4" s="10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K26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8.85546875" customWidth="1"/>
    <col min="5" max="5" width="14.5703125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1" width="6.140625" customWidth="1"/>
  </cols>
  <sheetData>
    <row r="2" spans="2:11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</row>
    <row r="3" spans="2:11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</row>
    <row r="4" spans="2:11" x14ac:dyDescent="0.25">
      <c r="C4" s="85"/>
      <c r="D4" s="63"/>
      <c r="E4" s="63"/>
      <c r="F4" s="63"/>
      <c r="G4" s="63"/>
      <c r="H4" s="63"/>
      <c r="I4" s="63"/>
      <c r="J4" s="63"/>
      <c r="K4" s="63"/>
    </row>
    <row r="5" spans="2:11" x14ac:dyDescent="0.25">
      <c r="C5" s="85"/>
      <c r="D5" s="63"/>
      <c r="E5" s="63"/>
      <c r="F5" s="63"/>
      <c r="G5" s="63"/>
      <c r="H5" s="63"/>
      <c r="I5" s="63"/>
      <c r="J5" s="63"/>
      <c r="K5" s="63"/>
    </row>
    <row r="6" spans="2:11" x14ac:dyDescent="0.25">
      <c r="C6" s="85"/>
      <c r="D6" s="63"/>
      <c r="E6" s="63"/>
      <c r="F6" s="63"/>
      <c r="G6" s="63"/>
      <c r="H6" s="63"/>
      <c r="I6" s="63"/>
      <c r="J6" s="63"/>
      <c r="K6" s="63"/>
    </row>
    <row r="7" spans="2:11" x14ac:dyDescent="0.25">
      <c r="C7" s="55" t="s">
        <v>115</v>
      </c>
      <c r="D7" s="63"/>
      <c r="E7" s="63"/>
      <c r="F7" s="63"/>
      <c r="G7" s="63"/>
      <c r="H7" s="63"/>
      <c r="I7" s="63"/>
      <c r="J7" s="63"/>
      <c r="K7" s="63"/>
    </row>
    <row r="8" spans="2:11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1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1" ht="54" x14ac:dyDescent="0.25">
      <c r="B10" s="81" t="s">
        <v>60</v>
      </c>
      <c r="C10" s="68" t="s">
        <v>62</v>
      </c>
      <c r="D10" s="68" t="s">
        <v>88</v>
      </c>
      <c r="E10" s="68" t="s">
        <v>87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1" ht="31.5" x14ac:dyDescent="0.25">
      <c r="B11" s="65">
        <v>1</v>
      </c>
      <c r="C11" s="87" t="s">
        <v>89</v>
      </c>
      <c r="D11" s="82" t="s">
        <v>90</v>
      </c>
      <c r="E11" s="88" t="s">
        <v>91</v>
      </c>
      <c r="F11" s="78" t="s">
        <v>92</v>
      </c>
      <c r="G11" s="66">
        <v>2</v>
      </c>
      <c r="H11" s="83" t="str">
        <f>IF(I11="","",I11*G11)</f>
        <v/>
      </c>
      <c r="I11" s="67" t="str">
        <f>IF($C$2="","",$C$2)</f>
        <v/>
      </c>
      <c r="J11" s="66" t="str">
        <f t="shared" ref="J11:J19" si="0">IF(I11="",$F$9,IF(I11&gt;=$A$26,$C$26,IF(I11&gt;=$A$25,$C$25,IF(I11&gt;=$A$24,$C$24,IF(I11&gt;=$A$23,$C$23,$C$22)))))</f>
        <v>Введите уровень успешности каждого задания</v>
      </c>
    </row>
    <row r="12" spans="2:11" ht="15.75" x14ac:dyDescent="0.25">
      <c r="B12" s="65">
        <v>2</v>
      </c>
      <c r="C12" s="87" t="s">
        <v>93</v>
      </c>
      <c r="D12" s="82" t="s">
        <v>94</v>
      </c>
      <c r="E12" s="88" t="s">
        <v>95</v>
      </c>
      <c r="F12" s="78" t="s">
        <v>92</v>
      </c>
      <c r="G12" s="66">
        <v>1</v>
      </c>
      <c r="H12" s="83" t="str">
        <f t="shared" ref="H12:H19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1" ht="15.75" x14ac:dyDescent="0.25">
      <c r="B13" s="65">
        <v>3</v>
      </c>
      <c r="C13" s="86" t="s">
        <v>96</v>
      </c>
      <c r="D13" s="82" t="s">
        <v>97</v>
      </c>
      <c r="E13" s="88" t="s">
        <v>98</v>
      </c>
      <c r="F13" s="78" t="s">
        <v>92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1" ht="15.75" x14ac:dyDescent="0.25">
      <c r="B14" s="65">
        <v>4</v>
      </c>
      <c r="C14" s="86" t="s">
        <v>99</v>
      </c>
      <c r="D14" s="82" t="s">
        <v>100</v>
      </c>
      <c r="E14" s="88" t="s">
        <v>101</v>
      </c>
      <c r="F14" s="78" t="s">
        <v>102</v>
      </c>
      <c r="G14" s="66">
        <v>5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1" ht="31.5" x14ac:dyDescent="0.25">
      <c r="B15" s="65">
        <v>5</v>
      </c>
      <c r="C15" s="86" t="s">
        <v>103</v>
      </c>
      <c r="D15" s="82" t="s">
        <v>104</v>
      </c>
      <c r="E15" s="88" t="s">
        <v>105</v>
      </c>
      <c r="F15" s="78" t="s">
        <v>92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1" ht="15.75" x14ac:dyDescent="0.25">
      <c r="B16" s="65">
        <v>6</v>
      </c>
      <c r="C16" s="86" t="s">
        <v>106</v>
      </c>
      <c r="D16" s="82" t="s">
        <v>107</v>
      </c>
      <c r="E16" s="88" t="s">
        <v>98</v>
      </c>
      <c r="F16" s="78" t="s">
        <v>92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7</v>
      </c>
      <c r="C17" s="86" t="s">
        <v>108</v>
      </c>
      <c r="D17" s="82" t="s">
        <v>109</v>
      </c>
      <c r="E17" s="88" t="s">
        <v>98</v>
      </c>
      <c r="F17" s="78" t="s">
        <v>92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15.75" x14ac:dyDescent="0.25">
      <c r="B18" s="65">
        <v>8</v>
      </c>
      <c r="C18" s="86" t="s">
        <v>93</v>
      </c>
      <c r="D18" s="82" t="s">
        <v>110</v>
      </c>
      <c r="E18" s="88" t="s">
        <v>111</v>
      </c>
      <c r="F18" s="78" t="s">
        <v>102</v>
      </c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31.5" x14ac:dyDescent="0.25">
      <c r="B19" s="65">
        <v>9</v>
      </c>
      <c r="C19" s="86" t="s">
        <v>112</v>
      </c>
      <c r="D19" s="82" t="s">
        <v>113</v>
      </c>
      <c r="E19" s="88" t="s">
        <v>114</v>
      </c>
      <c r="F19" s="78" t="s">
        <v>102</v>
      </c>
      <c r="G19" s="66">
        <v>4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1" spans="1:10" ht="15.75" x14ac:dyDescent="0.25">
      <c r="A21" t="s">
        <v>79</v>
      </c>
      <c r="B21" t="s">
        <v>78</v>
      </c>
      <c r="C21" s="57" t="s">
        <v>68</v>
      </c>
    </row>
    <row r="22" spans="1:10" ht="15.75" x14ac:dyDescent="0.25">
      <c r="A22" s="56">
        <v>0</v>
      </c>
      <c r="B22" s="56">
        <f>A23-0.01</f>
        <v>0.28999999999999998</v>
      </c>
      <c r="C22" s="58" t="s">
        <v>69</v>
      </c>
    </row>
    <row r="23" spans="1:10" ht="15.75" x14ac:dyDescent="0.25">
      <c r="A23" s="56">
        <v>0.3</v>
      </c>
      <c r="B23" s="56">
        <f t="shared" ref="B23:B25" si="2">A24-0.01</f>
        <v>0.49</v>
      </c>
      <c r="C23" s="58" t="s">
        <v>70</v>
      </c>
    </row>
    <row r="24" spans="1:10" ht="15.75" x14ac:dyDescent="0.25">
      <c r="A24" s="56">
        <v>0.5</v>
      </c>
      <c r="B24" s="56">
        <f t="shared" si="2"/>
        <v>0.69</v>
      </c>
      <c r="C24" s="58" t="s">
        <v>84</v>
      </c>
    </row>
    <row r="25" spans="1:10" ht="15.75" x14ac:dyDescent="0.25">
      <c r="A25" s="56">
        <v>0.7</v>
      </c>
      <c r="B25" s="56">
        <f t="shared" si="2"/>
        <v>0.89</v>
      </c>
      <c r="C25" s="58" t="s">
        <v>71</v>
      </c>
    </row>
    <row r="26" spans="1:10" ht="15.75" x14ac:dyDescent="0.25">
      <c r="A26" s="56">
        <v>0.9</v>
      </c>
      <c r="B26" s="56">
        <v>1</v>
      </c>
      <c r="C26" s="58" t="s">
        <v>72</v>
      </c>
    </row>
  </sheetData>
  <sheetProtection sheet="1" objects="1" scenarios="1" formatRows="0"/>
  <conditionalFormatting sqref="A22:C23 J11:J19">
    <cfRule type="expression" dxfId="1" priority="1">
      <formula>$I11&lt;$A$24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S26"/>
  <sheetViews>
    <sheetView tabSelected="1" zoomScale="80" zoomScaleNormal="80" workbookViewId="0">
      <selection activeCell="T2" sqref="T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9" ht="15.75" customHeight="1" x14ac:dyDescent="0.25">
      <c r="C1" s="109" t="s">
        <v>77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2:19" s="62" customFormat="1" x14ac:dyDescent="0.25">
      <c r="B2" s="61" t="s">
        <v>73</v>
      </c>
      <c r="C2" s="84">
        <v>21.5</v>
      </c>
      <c r="D2" s="84">
        <v>75.7</v>
      </c>
      <c r="E2" s="84">
        <v>94.4</v>
      </c>
      <c r="F2" s="84">
        <v>83.6</v>
      </c>
      <c r="G2" s="84">
        <v>3</v>
      </c>
      <c r="H2" s="84">
        <v>4.7</v>
      </c>
      <c r="I2" s="84">
        <v>8.6</v>
      </c>
      <c r="J2" s="84">
        <v>12.5</v>
      </c>
      <c r="K2" s="84">
        <v>66.400000000000006</v>
      </c>
      <c r="L2" s="84">
        <v>71.099999999999994</v>
      </c>
      <c r="M2" s="84">
        <v>64.2</v>
      </c>
      <c r="N2" s="84">
        <v>72.8</v>
      </c>
      <c r="O2" s="84">
        <v>33</v>
      </c>
      <c r="P2" s="84">
        <v>6.5</v>
      </c>
      <c r="Q2" s="84">
        <v>12.3</v>
      </c>
      <c r="R2" s="84">
        <v>21.5</v>
      </c>
      <c r="S2" s="84">
        <v>52.2</v>
      </c>
    </row>
    <row r="3" spans="2:19" ht="25.5" x14ac:dyDescent="0.25">
      <c r="C3" s="90" t="s">
        <v>85</v>
      </c>
      <c r="D3" s="90" t="s">
        <v>86</v>
      </c>
      <c r="E3" s="90">
        <v>2</v>
      </c>
      <c r="F3" s="90">
        <v>3</v>
      </c>
      <c r="G3" s="90" t="s">
        <v>116</v>
      </c>
      <c r="H3" s="90" t="s">
        <v>117</v>
      </c>
      <c r="I3" s="90" t="s">
        <v>118</v>
      </c>
      <c r="J3" s="91" t="s">
        <v>119</v>
      </c>
      <c r="K3" s="91" t="s">
        <v>120</v>
      </c>
      <c r="L3" s="91">
        <v>5</v>
      </c>
      <c r="M3" s="91">
        <v>6</v>
      </c>
      <c r="N3" s="91">
        <v>7</v>
      </c>
      <c r="O3" s="91">
        <v>8</v>
      </c>
      <c r="P3" s="90" t="s">
        <v>121</v>
      </c>
      <c r="Q3" s="91" t="s">
        <v>122</v>
      </c>
      <c r="R3" s="90" t="s">
        <v>123</v>
      </c>
      <c r="S3" s="91" t="s">
        <v>124</v>
      </c>
    </row>
    <row r="4" spans="2:19" x14ac:dyDescent="0.25">
      <c r="B4" s="71" t="s">
        <v>83</v>
      </c>
      <c r="C4" s="89">
        <f>IF(LEN(C3)&lt;4,1,1*LEFT(RIGHT(C3,3),1))</f>
        <v>1</v>
      </c>
      <c r="D4" s="89">
        <f t="shared" ref="D4:S4" si="0">IF(LEN(D3)&lt;4,1,1*LEFT(RIGHT(D3,3),1))</f>
        <v>2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2</v>
      </c>
      <c r="I4" s="89">
        <f t="shared" si="0"/>
        <v>3</v>
      </c>
      <c r="J4" s="89">
        <f t="shared" si="0"/>
        <v>4</v>
      </c>
      <c r="K4" s="89">
        <f t="shared" si="0"/>
        <v>5</v>
      </c>
      <c r="L4" s="89">
        <f t="shared" si="0"/>
        <v>1</v>
      </c>
      <c r="M4" s="89">
        <f t="shared" si="0"/>
        <v>1</v>
      </c>
      <c r="N4" s="89">
        <f t="shared" si="0"/>
        <v>1</v>
      </c>
      <c r="O4" s="89">
        <f t="shared" si="0"/>
        <v>1</v>
      </c>
      <c r="P4" s="89">
        <f t="shared" si="0"/>
        <v>1</v>
      </c>
      <c r="Q4" s="89">
        <f t="shared" si="0"/>
        <v>2</v>
      </c>
      <c r="R4" s="89">
        <f t="shared" si="0"/>
        <v>3</v>
      </c>
      <c r="S4" s="89">
        <f t="shared" si="0"/>
        <v>4</v>
      </c>
    </row>
    <row r="5" spans="2:19" x14ac:dyDescent="0.25">
      <c r="B5" s="71" t="s">
        <v>81</v>
      </c>
      <c r="C5" s="89" t="str">
        <f>IF(LEN(C3)&lt;4,C3,LEFT(C3,LEN(C3)-4))</f>
        <v>1</v>
      </c>
      <c r="D5" s="89" t="str">
        <f t="shared" ref="D5:S5" si="1">IF(LEN(D3)&lt;4,D3,LEFT(D3,LEN(D3)-4))</f>
        <v>1</v>
      </c>
      <c r="E5" s="89">
        <f t="shared" si="1"/>
        <v>2</v>
      </c>
      <c r="F5" s="89">
        <f t="shared" si="1"/>
        <v>3</v>
      </c>
      <c r="G5" s="89" t="str">
        <f t="shared" si="1"/>
        <v>4</v>
      </c>
      <c r="H5" s="89" t="str">
        <f t="shared" si="1"/>
        <v>4</v>
      </c>
      <c r="I5" s="89" t="str">
        <f t="shared" si="1"/>
        <v>4</v>
      </c>
      <c r="J5" s="89" t="str">
        <f t="shared" si="1"/>
        <v>4</v>
      </c>
      <c r="K5" s="89" t="str">
        <f t="shared" si="1"/>
        <v>4</v>
      </c>
      <c r="L5" s="89">
        <f t="shared" si="1"/>
        <v>5</v>
      </c>
      <c r="M5" s="89">
        <f t="shared" si="1"/>
        <v>6</v>
      </c>
      <c r="N5" s="89">
        <f t="shared" si="1"/>
        <v>7</v>
      </c>
      <c r="O5" s="89">
        <f t="shared" si="1"/>
        <v>8</v>
      </c>
      <c r="P5" s="89" t="str">
        <f t="shared" si="1"/>
        <v>9</v>
      </c>
      <c r="Q5" s="89" t="str">
        <f t="shared" si="1"/>
        <v>9</v>
      </c>
      <c r="R5" s="89" t="str">
        <f t="shared" si="1"/>
        <v>9</v>
      </c>
      <c r="S5" s="89" t="str">
        <f t="shared" si="1"/>
        <v>9</v>
      </c>
    </row>
    <row r="6" spans="2:19" x14ac:dyDescent="0.25">
      <c r="B6" s="71" t="s">
        <v>82</v>
      </c>
      <c r="C6" s="89">
        <f>C4*C2</f>
        <v>21.5</v>
      </c>
      <c r="D6" s="89">
        <f t="shared" ref="D6:S6" si="2">D4*D2</f>
        <v>151.4</v>
      </c>
      <c r="E6" s="89">
        <f t="shared" si="2"/>
        <v>94.4</v>
      </c>
      <c r="F6" s="89">
        <f t="shared" si="2"/>
        <v>83.6</v>
      </c>
      <c r="G6" s="89">
        <f t="shared" si="2"/>
        <v>3</v>
      </c>
      <c r="H6" s="89">
        <f t="shared" si="2"/>
        <v>9.4</v>
      </c>
      <c r="I6" s="89">
        <f t="shared" si="2"/>
        <v>25.799999999999997</v>
      </c>
      <c r="J6" s="89">
        <f t="shared" si="2"/>
        <v>50</v>
      </c>
      <c r="K6" s="89">
        <f t="shared" si="2"/>
        <v>332</v>
      </c>
      <c r="L6" s="89">
        <f t="shared" si="2"/>
        <v>71.099999999999994</v>
      </c>
      <c r="M6" s="89">
        <f t="shared" si="2"/>
        <v>64.2</v>
      </c>
      <c r="N6" s="89">
        <f t="shared" si="2"/>
        <v>72.8</v>
      </c>
      <c r="O6" s="89">
        <f t="shared" si="2"/>
        <v>33</v>
      </c>
      <c r="P6" s="89">
        <f t="shared" si="2"/>
        <v>6.5</v>
      </c>
      <c r="Q6" s="89">
        <f t="shared" si="2"/>
        <v>24.6</v>
      </c>
      <c r="R6" s="89">
        <f t="shared" si="2"/>
        <v>64.5</v>
      </c>
      <c r="S6" s="89">
        <f t="shared" si="2"/>
        <v>208.8</v>
      </c>
    </row>
    <row r="7" spans="2:19" x14ac:dyDescent="0.25">
      <c r="C7" s="55" t="s">
        <v>115</v>
      </c>
    </row>
    <row r="8" spans="2:19" x14ac:dyDescent="0.25">
      <c r="C8" s="55" t="s">
        <v>75</v>
      </c>
      <c r="D8" s="55" t="s">
        <v>74</v>
      </c>
    </row>
    <row r="9" spans="2:19" ht="21" x14ac:dyDescent="0.35">
      <c r="F9" s="80" t="str">
        <f>IF(COUNTIF(C2:S2,"")=0,"","Введите уровень успешности каждого задания")</f>
        <v/>
      </c>
    </row>
    <row r="10" spans="2:19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9" ht="31.5" x14ac:dyDescent="0.25">
      <c r="B11" s="77">
        <f>АнализКл!B11</f>
        <v>1</v>
      </c>
      <c r="C11" s="87" t="str">
        <f>АнализКл!C11</f>
        <v>Информационная обработка письменного текста</v>
      </c>
      <c r="D11" s="82" t="str">
        <f>АнализКл!D11</f>
        <v xml:space="preserve">11 </v>
      </c>
      <c r="E11" s="88" t="str">
        <f>АнализКл!E11</f>
        <v xml:space="preserve">2.1; 2.2; 2.3 </v>
      </c>
      <c r="F11" s="78" t="str">
        <f>АнализКл!F11</f>
        <v xml:space="preserve">Базовый </v>
      </c>
      <c r="G11" s="66">
        <f>АнализКл!G11</f>
        <v>2</v>
      </c>
      <c r="H11" s="83">
        <f>IF(I11="","",I11*G11)</f>
        <v>1.7290000000000001</v>
      </c>
      <c r="I11" s="79">
        <f t="shared" ref="I11:I19" si="3">IF(COUNTIFS($C$5:$S$5,$B11,$C$2:$S$2,"")=0,SUMIFS($C$6:$S$6,$C$5:$S$5,$B11)/$G11/100,"")</f>
        <v>0.86450000000000005</v>
      </c>
      <c r="J11" s="78" t="str">
        <f t="shared" ref="J11:J19" si="4">IF(I11="",$F$9,IF(I11&gt;=$A$26,$C$26,IF(I11&gt;=$A$25,$C$25,IF(I11&gt;=$A$24,$C$24,IF(I11&gt;=$A$23,$C$23,$C$22)))))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9" ht="15.75" x14ac:dyDescent="0.25">
      <c r="B12" s="77">
        <f>АнализКл!B12</f>
        <v>2</v>
      </c>
      <c r="C12" s="87" t="str">
        <f>АнализКл!C12</f>
        <v>Средства связи предложений в тексте</v>
      </c>
      <c r="D12" s="82" t="str">
        <f>АнализКл!D12</f>
        <v xml:space="preserve">8.2; 8.4 </v>
      </c>
      <c r="E12" s="88" t="str">
        <f>АнализКл!E12</f>
        <v xml:space="preserve">1.4; 2.1 </v>
      </c>
      <c r="F12" s="78" t="str">
        <f>АнализКл!F12</f>
        <v xml:space="preserve">Базовый </v>
      </c>
      <c r="G12" s="66">
        <f>АнализКл!G12</f>
        <v>1</v>
      </c>
      <c r="H12" s="83">
        <f t="shared" ref="H12:H19" si="5">IF(I12="","",I12*G12)</f>
        <v>0.94400000000000006</v>
      </c>
      <c r="I12" s="79">
        <f t="shared" si="3"/>
        <v>0.94400000000000006</v>
      </c>
      <c r="J12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3" spans="2:19" ht="15.75" x14ac:dyDescent="0.25">
      <c r="B13" s="77">
        <f>АнализКл!B13</f>
        <v>3</v>
      </c>
      <c r="C13" s="86" t="str">
        <f>АнализКл!C13</f>
        <v>Лексическое значение слова</v>
      </c>
      <c r="D13" s="82" t="str">
        <f>АнализКл!D13</f>
        <v xml:space="preserve">2.1 </v>
      </c>
      <c r="E13" s="88" t="str">
        <f>АнализКл!E13</f>
        <v xml:space="preserve">1.1; 1.4; 2.1 </v>
      </c>
      <c r="F13" s="78" t="str">
        <f>АнализКл!F13</f>
        <v xml:space="preserve">Базовый </v>
      </c>
      <c r="G13" s="66">
        <f>АнализКл!G13</f>
        <v>1</v>
      </c>
      <c r="H13" s="83">
        <f t="shared" si="5"/>
        <v>0.83599999999999997</v>
      </c>
      <c r="I13" s="79">
        <f t="shared" si="3"/>
        <v>0.83599999999999997</v>
      </c>
      <c r="J13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9" ht="15.75" x14ac:dyDescent="0.25">
      <c r="B14" s="77">
        <f>АнализКл!B14</f>
        <v>4</v>
      </c>
      <c r="C14" s="86" t="str">
        <f>АнализКл!C14</f>
        <v>Синтаксические нормы</v>
      </c>
      <c r="D14" s="82" t="str">
        <f>АнализКл!D14</f>
        <v xml:space="preserve">9.4 </v>
      </c>
      <c r="E14" s="88" t="str">
        <f>АнализКл!E14</f>
        <v xml:space="preserve">1.1 </v>
      </c>
      <c r="F14" s="78" t="str">
        <f>АнализКл!F14</f>
        <v xml:space="preserve">Высокий </v>
      </c>
      <c r="G14" s="66">
        <f>АнализКл!G14</f>
        <v>5</v>
      </c>
      <c r="H14" s="83">
        <f t="shared" si="5"/>
        <v>4.202</v>
      </c>
      <c r="I14" s="79">
        <f t="shared" si="3"/>
        <v>0.84039999999999992</v>
      </c>
      <c r="J14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9" ht="31.5" x14ac:dyDescent="0.25">
      <c r="B15" s="77">
        <f>АнализКл!B15</f>
        <v>5</v>
      </c>
      <c r="C15" s="86" t="str">
        <f>АнализКл!C15</f>
        <v>Смысловая и композиционная целостность текста</v>
      </c>
      <c r="D15" s="82" t="str">
        <f>АнализКл!D15</f>
        <v xml:space="preserve">8.1 </v>
      </c>
      <c r="E15" s="88" t="str">
        <f>АнализКл!E15</f>
        <v xml:space="preserve">2.1; 2.2 </v>
      </c>
      <c r="F15" s="78" t="str">
        <f>АнализКл!F15</f>
        <v xml:space="preserve">Базовый </v>
      </c>
      <c r="G15" s="66">
        <f>АнализКл!G15</f>
        <v>1</v>
      </c>
      <c r="H15" s="83">
        <f t="shared" si="5"/>
        <v>0.71099999999999997</v>
      </c>
      <c r="I15" s="79">
        <f t="shared" si="3"/>
        <v>0.71099999999999997</v>
      </c>
      <c r="J15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9" ht="15.75" x14ac:dyDescent="0.25">
      <c r="B16" s="77">
        <f>АнализКл!B16</f>
        <v>6</v>
      </c>
      <c r="C16" s="86" t="str">
        <f>АнализКл!C16</f>
        <v>Функционально-смысловые типы речи</v>
      </c>
      <c r="D16" s="82" t="str">
        <f>АнализКл!D16</f>
        <v xml:space="preserve">8.3 </v>
      </c>
      <c r="E16" s="88" t="str">
        <f>АнализКл!E16</f>
        <v xml:space="preserve">1.1; 1.4; 2.1 </v>
      </c>
      <c r="F16" s="78" t="str">
        <f>АнализКл!F16</f>
        <v xml:space="preserve">Базовый </v>
      </c>
      <c r="G16" s="66">
        <f>АнализКл!G16</f>
        <v>1</v>
      </c>
      <c r="H16" s="83">
        <f t="shared" si="5"/>
        <v>0.64200000000000002</v>
      </c>
      <c r="I16" s="79">
        <f t="shared" si="3"/>
        <v>0.64200000000000002</v>
      </c>
      <c r="J16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10" ht="47.25" x14ac:dyDescent="0.25">
      <c r="B17" s="77">
        <f>АнализКл!B17</f>
        <v>7</v>
      </c>
      <c r="C17" s="86" t="str">
        <f>АнализКл!C17</f>
        <v>Лексическое значение слова в тексте. Синонимы. Антонимы. Фразеологические обороты</v>
      </c>
      <c r="D17" s="82" t="str">
        <f>АнализКл!D17</f>
        <v xml:space="preserve">2.1; 2.2; 2.3; 2.5; 8.4 </v>
      </c>
      <c r="E17" s="88" t="str">
        <f>АнализКл!E17</f>
        <v xml:space="preserve">1.1; 1.4; 2.1 </v>
      </c>
      <c r="F17" s="78" t="str">
        <f>АнализКл!F17</f>
        <v xml:space="preserve">Базовый </v>
      </c>
      <c r="G17" s="66">
        <f>АнализКл!G17</f>
        <v>1</v>
      </c>
      <c r="H17" s="83">
        <f t="shared" si="5"/>
        <v>0.72799999999999998</v>
      </c>
      <c r="I17" s="79">
        <f t="shared" si="3"/>
        <v>0.72799999999999998</v>
      </c>
      <c r="J17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15.75" x14ac:dyDescent="0.25">
      <c r="B18" s="77">
        <f>АнализКл!B18</f>
        <v>8</v>
      </c>
      <c r="C18" s="86" t="str">
        <f>АнализКл!C18</f>
        <v>Средства связи предложений в тексте</v>
      </c>
      <c r="D18" s="82" t="str">
        <f>АнализКл!D18</f>
        <v xml:space="preserve">8.2 </v>
      </c>
      <c r="E18" s="88" t="str">
        <f>АнализКл!E18</f>
        <v xml:space="preserve">1.1; 1.4 </v>
      </c>
      <c r="F18" s="78" t="str">
        <f>АнализКл!F18</f>
        <v xml:space="preserve">Высокий </v>
      </c>
      <c r="G18" s="66">
        <f>АнализКл!G18</f>
        <v>1</v>
      </c>
      <c r="H18" s="83">
        <f t="shared" si="5"/>
        <v>0.33</v>
      </c>
      <c r="I18" s="79">
        <f t="shared" si="3"/>
        <v>0.33</v>
      </c>
      <c r="J18" s="78" t="str">
        <f t="shared" si="4"/>
        <v>Данный элемент содержания усвоен на низком уровне. Требуется коррекция.</v>
      </c>
    </row>
    <row r="19" spans="1:10" ht="31.5" x14ac:dyDescent="0.25">
      <c r="B19" s="77">
        <f>АнализКл!B19</f>
        <v>9</v>
      </c>
      <c r="C19" s="86" t="str">
        <f>АнализКл!C19</f>
        <v>Речь. Языковые средства выразительности</v>
      </c>
      <c r="D19" s="82" t="str">
        <f>АнализКл!D19</f>
        <v xml:space="preserve">10.3; 10.4; 10.5 </v>
      </c>
      <c r="E19" s="88" t="str">
        <f>АнализКл!E19</f>
        <v xml:space="preserve">1.1; 1.2; 1.3; 2.1; 2.2; 2.3 </v>
      </c>
      <c r="F19" s="78" t="str">
        <f>АнализКл!F19</f>
        <v xml:space="preserve">Высокий </v>
      </c>
      <c r="G19" s="66">
        <f>АнализКл!G19</f>
        <v>4</v>
      </c>
      <c r="H19" s="83">
        <f t="shared" si="5"/>
        <v>3.0439999999999996</v>
      </c>
      <c r="I19" s="79">
        <f t="shared" si="3"/>
        <v>0.7609999999999999</v>
      </c>
      <c r="J19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1" spans="1:10" ht="15.75" x14ac:dyDescent="0.25">
      <c r="A21" s="72" t="s">
        <v>79</v>
      </c>
      <c r="B21" s="72" t="s">
        <v>78</v>
      </c>
      <c r="C21" s="73" t="s">
        <v>68</v>
      </c>
    </row>
    <row r="22" spans="1:10" ht="15.75" x14ac:dyDescent="0.25">
      <c r="A22" s="74">
        <v>0</v>
      </c>
      <c r="B22" s="74">
        <f>A23-0.01</f>
        <v>0.28999999999999998</v>
      </c>
      <c r="C22" s="75" t="s">
        <v>69</v>
      </c>
    </row>
    <row r="23" spans="1:10" ht="15.75" x14ac:dyDescent="0.25">
      <c r="A23" s="74">
        <v>0.3</v>
      </c>
      <c r="B23" s="74">
        <f t="shared" ref="B23:B25" si="6">A24-0.01</f>
        <v>0.49</v>
      </c>
      <c r="C23" s="75" t="s">
        <v>70</v>
      </c>
    </row>
    <row r="24" spans="1:10" ht="15.75" x14ac:dyDescent="0.25">
      <c r="A24" s="74">
        <v>0.5</v>
      </c>
      <c r="B24" s="74">
        <f t="shared" si="6"/>
        <v>0.69</v>
      </c>
      <c r="C24" s="75" t="s">
        <v>84</v>
      </c>
    </row>
    <row r="25" spans="1:10" ht="15.75" x14ac:dyDescent="0.25">
      <c r="A25" s="74">
        <v>0.7</v>
      </c>
      <c r="B25" s="74">
        <f t="shared" si="6"/>
        <v>0.89</v>
      </c>
      <c r="C25" s="75" t="s">
        <v>71</v>
      </c>
    </row>
    <row r="26" spans="1:10" ht="15.75" x14ac:dyDescent="0.25">
      <c r="A26" s="74">
        <v>0.9</v>
      </c>
      <c r="B26" s="74">
        <v>1</v>
      </c>
      <c r="C26" s="75" t="s">
        <v>72</v>
      </c>
    </row>
  </sheetData>
  <sheetProtection sheet="1" objects="1" scenarios="1" formatRows="0"/>
  <mergeCells count="1">
    <mergeCell ref="C1:N1"/>
  </mergeCells>
  <conditionalFormatting sqref="A22:C23 J11:J19">
    <cfRule type="expression" dxfId="0" priority="1786">
      <formula>$I11&lt;$A$24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2018-01-25T08:46:28Z</cp:lastPrinted>
  <dcterms:created xsi:type="dcterms:W3CDTF">2006-09-28T05:33:49Z</dcterms:created>
  <dcterms:modified xsi:type="dcterms:W3CDTF">2018-01-25T08:47:00Z</dcterms:modified>
</cp:coreProperties>
</file>