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АнализКл!$A$7:$J$26</definedName>
    <definedName name="_xlnm.Print_Area" localSheetId="3">АнализОО!$A$7:$K$26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I19" i="25" l="1"/>
  <c r="I18" i="25"/>
  <c r="H18" i="25" s="1"/>
  <c r="I17" i="25"/>
  <c r="I16" i="25"/>
  <c r="I15" i="25"/>
  <c r="I14" i="25"/>
  <c r="I13" i="25"/>
  <c r="I12" i="25"/>
  <c r="I11" i="25"/>
  <c r="H11" i="25" s="1"/>
  <c r="G18" i="27"/>
  <c r="G12" i="27"/>
  <c r="G13" i="27"/>
  <c r="G14" i="27"/>
  <c r="G15" i="27"/>
  <c r="D18" i="27"/>
  <c r="E18" i="27"/>
  <c r="F18" i="27"/>
  <c r="C18" i="27"/>
  <c r="B12" i="27"/>
  <c r="B13" i="27"/>
  <c r="B14" i="27"/>
  <c r="B15" i="27"/>
  <c r="B16" i="27"/>
  <c r="B17" i="27"/>
  <c r="B18" i="27"/>
  <c r="B19" i="27"/>
  <c r="B11" i="27"/>
  <c r="J18" i="25" l="1"/>
  <c r="H17" i="25"/>
  <c r="G17" i="27"/>
  <c r="G16" i="27"/>
  <c r="G11" i="27"/>
  <c r="G19" i="27"/>
  <c r="F19" i="27"/>
  <c r="E19" i="27"/>
  <c r="D19" i="27"/>
  <c r="C19" i="27"/>
  <c r="F17" i="27"/>
  <c r="E17" i="27"/>
  <c r="D17" i="27"/>
  <c r="C17" i="27"/>
  <c r="F16" i="27"/>
  <c r="E16" i="27"/>
  <c r="D16" i="27"/>
  <c r="C16" i="27"/>
  <c r="F15" i="27"/>
  <c r="E15" i="27"/>
  <c r="D15" i="27"/>
  <c r="C15" i="27"/>
  <c r="F14" i="27"/>
  <c r="E14" i="27"/>
  <c r="D14" i="27"/>
  <c r="C14" i="27"/>
  <c r="F13" i="27"/>
  <c r="E13" i="27"/>
  <c r="D13" i="27"/>
  <c r="C13" i="27"/>
  <c r="F12" i="27"/>
  <c r="E12" i="27"/>
  <c r="D12" i="27"/>
  <c r="C12" i="27"/>
  <c r="F11" i="27"/>
  <c r="E11" i="27"/>
  <c r="D11" i="27"/>
  <c r="C11" i="27"/>
  <c r="C7" i="27"/>
  <c r="R6" i="27"/>
  <c r="R5" i="27"/>
  <c r="R4" i="27"/>
  <c r="D4" i="27"/>
  <c r="D6" i="27" s="1"/>
  <c r="I12" i="27" s="1"/>
  <c r="C4" i="27"/>
  <c r="C6" i="27" s="1"/>
  <c r="I11" i="27" s="1"/>
  <c r="E4" i="27"/>
  <c r="F4" i="27"/>
  <c r="F6" i="27" s="1"/>
  <c r="G4" i="27"/>
  <c r="G6" i="27" s="1"/>
  <c r="H4" i="27"/>
  <c r="I4" i="27"/>
  <c r="I6" i="27" s="1"/>
  <c r="J4" i="27"/>
  <c r="J6" i="27" s="1"/>
  <c r="K4" i="27"/>
  <c r="L4" i="27"/>
  <c r="M4" i="27"/>
  <c r="N4" i="27"/>
  <c r="N6" i="27" s="1"/>
  <c r="I18" i="27" s="1"/>
  <c r="H18" i="27" s="1"/>
  <c r="O4" i="27"/>
  <c r="O6" i="27" s="1"/>
  <c r="P4" i="27"/>
  <c r="Q4" i="27"/>
  <c r="Q6" i="27" s="1"/>
  <c r="C5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E6" i="27"/>
  <c r="I13" i="27" s="1"/>
  <c r="H6" i="27"/>
  <c r="K6" i="27"/>
  <c r="I15" i="27" s="1"/>
  <c r="L6" i="27"/>
  <c r="I16" i="27" s="1"/>
  <c r="M6" i="27"/>
  <c r="I17" i="27" s="1"/>
  <c r="P6" i="27"/>
  <c r="F9" i="27"/>
  <c r="J18" i="27" s="1"/>
  <c r="B22" i="27"/>
  <c r="B23" i="27"/>
  <c r="B24" i="27"/>
  <c r="B25" i="27"/>
  <c r="I14" i="27" l="1"/>
  <c r="I19" i="27"/>
  <c r="J19" i="27" s="1"/>
  <c r="J16" i="27"/>
  <c r="J15" i="27"/>
  <c r="J12" i="27"/>
  <c r="J13" i="27"/>
  <c r="H14" i="27"/>
  <c r="H11" i="27"/>
  <c r="J17" i="27"/>
  <c r="H16" i="27"/>
  <c r="H19" i="25"/>
  <c r="H15" i="27" l="1"/>
  <c r="J14" i="27"/>
  <c r="H13" i="27"/>
  <c r="H12" i="27"/>
  <c r="H19" i="27"/>
  <c r="H17" i="27"/>
  <c r="J11" i="27"/>
  <c r="H16" i="25"/>
  <c r="H15" i="25"/>
  <c r="H14" i="25"/>
  <c r="H13" i="25"/>
  <c r="H12" i="25"/>
  <c r="F9" i="25"/>
  <c r="J15" i="25" l="1"/>
  <c r="J19" i="25"/>
  <c r="J12" i="25"/>
  <c r="J16" i="25"/>
  <c r="J13" i="25"/>
  <c r="J17" i="25"/>
  <c r="J14" i="25"/>
  <c r="J11" i="25"/>
  <c r="B23" i="25"/>
  <c r="B24" i="25"/>
  <c r="B25" i="25"/>
  <c r="B22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<sst xmlns="http://schemas.openxmlformats.org/spreadsheetml/2006/main" count="197" uniqueCount="122">
  <si>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</si>
  <si>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</si>
  <si>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</si>
  <si>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</si>
  <si>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</si>
  <si>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</si>
  <si>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</si>
  <si>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</si>
  <si>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</si>
  <si>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</si>
  <si>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</si>
  <si>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</si>
  <si>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</si>
  <si>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</si>
  <si>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</si>
  <si>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</si>
  <si>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</si>
  <si>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</si>
  <si>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</si>
  <si>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</si>
  <si>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</si>
  <si>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</si>
  <si>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</si>
  <si>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</si>
  <si>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</si>
  <si>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</si>
  <si>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</si>
  <si>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</si>
  <si>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</si>
  <si>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</si>
  <si>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</si>
  <si>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</si>
  <si>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</si>
  <si>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</si>
  <si>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</si>
  <si>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</si>
  <si>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</si>
  <si>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</si>
  <si>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</si>
  <si>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</si>
  <si>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</si>
  <si>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</si>
  <si>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</si>
  <si>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</si>
  <si>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</si>
  <si>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</si>
  <si>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</si>
  <si>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</si>
  <si>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</si>
  <si>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</si>
  <si>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</si>
  <si>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</si>
  <si>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</si>
  <si>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</si>
  <si>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</si>
  <si>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</si>
  <si>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</si>
  <si>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</si>
  <si>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</si>
  <si>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</si>
  <si>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</si>
  <si>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</si>
  <si>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</si>
  <si>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</si>
  <si>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</si>
  <si>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</si>
  <si>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</si>
  <si>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</si>
  <si>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</si>
  <si>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</si>
  <si>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</si>
  <si>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</si>
  <si>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</si>
  <si>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</si>
  <si>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</si>
  <si>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</si>
  <si>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</si>
  <si>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</si>
  <si>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</t>
  </si>
  <si>
    <t>Б</t>
  </si>
  <si>
    <t>2.1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</si>
  <si>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</si>
  <si>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</si>
  <si>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</si>
  <si>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</si>
  <si>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4
2 б</t>
  </si>
  <si>
    <t>4
1 б</t>
  </si>
  <si>
    <t>Процент обучающихся получивших баллы в ОО (в муниципалитете)</t>
  </si>
  <si>
    <t>9
4 б</t>
  </si>
  <si>
    <t>9
3 б</t>
  </si>
  <si>
    <t>9
2 б</t>
  </si>
  <si>
    <t>9
1 б</t>
  </si>
  <si>
    <t>4
3 б</t>
  </si>
  <si>
    <t>4
4 б</t>
  </si>
  <si>
    <t>4
5 б</t>
  </si>
  <si>
    <t>КДР по русскому языку (11 кл.) 16.01.2019</t>
  </si>
  <si>
    <t>Информационная обработка письменного текста</t>
  </si>
  <si>
    <t>Средства связи предложений</t>
  </si>
  <si>
    <t>Лексическое значение слова</t>
  </si>
  <si>
    <t>Синтаксические нормы</t>
  </si>
  <si>
    <t>Смысловая и композиционная целостность текста</t>
  </si>
  <si>
    <t>Функционально-смысловые типы речи</t>
  </si>
  <si>
    <t>Лексическое значение слова в тексте. Синонимы. Антонимы. Фразеологические обороты</t>
  </si>
  <si>
    <t>Средства связи предложений в тексте</t>
  </si>
  <si>
    <t>Речь. Языковые средства выразительности</t>
  </si>
  <si>
    <t>2.1; 2.2; 2.3</t>
  </si>
  <si>
    <t>1.4; 2.1</t>
  </si>
  <si>
    <t>1.1; 1.4; 2.1</t>
  </si>
  <si>
    <t>1.1</t>
  </si>
  <si>
    <t>2.1; 2.2</t>
  </si>
  <si>
    <t>1.1; 1.4</t>
  </si>
  <si>
    <t>1.1; 1.2; 1.3; 2.1; 2.2; 2.3</t>
  </si>
  <si>
    <t>Код контролируемого элемента знаний</t>
  </si>
  <si>
    <t>Код проверяемого умения</t>
  </si>
  <si>
    <t>11</t>
  </si>
  <si>
    <t>4.3; 5.10; 5.14; 8.2; 8.4</t>
  </si>
  <si>
    <t>9.4</t>
  </si>
  <si>
    <t>8.1</t>
  </si>
  <si>
    <t>8.3</t>
  </si>
  <si>
    <t>2.1; 2.2; 2.3; 2.4; 2.5</t>
  </si>
  <si>
    <t>4.3; 8.2</t>
  </si>
  <si>
    <t>10.3; 10.4; 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</si>
</sst>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1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1" fillId="0" borderId="2" xfId="0" applyNumberFormat="1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23" fillId="7" borderId="13" xfId="0" applyFont="1" applyFill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3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4" fillId="0" borderId="2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6">
    <cellStyle name="Обычный" xfId="0" builtinId="0"/>
    <cellStyle name="Обычный 2" xfId="1"/>
    <cellStyle name="Обычный 2 2" xfId="4"/>
    <cellStyle name="Обычный 3" xfId="2"/>
    <cellStyle name="Процентный" xfId="3" builtinId="5"/>
    <cellStyle name="Процентный 2" xf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K26"/>
  <sheetViews>
    <sheetView zoomScale="80" zoomScaleNormal="80" workbookViewId="0">
      <selection activeCell="D20" sqref="D20"/>
    </sheetView>
  </sheetViews>
  <sheetFormatPr defaultRowHeight="15" x14ac:dyDescent="0.25"/>
  <cols>
    <col min="2" max="2" width="10.85546875" customWidth="1"/>
    <col min="3" max="3" width="34.4257812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2" spans="2:11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x14ac:dyDescent="0.25">
      <c r="C3" s="67">
        <v>1</v>
      </c>
      <c r="D3" s="68">
        <v>2</v>
      </c>
      <c r="E3" s="67">
        <v>3</v>
      </c>
      <c r="F3" s="68">
        <v>4</v>
      </c>
      <c r="G3" s="67">
        <v>5</v>
      </c>
      <c r="H3" s="68">
        <v>6</v>
      </c>
      <c r="I3" s="67">
        <v>7</v>
      </c>
      <c r="J3" s="68">
        <v>8</v>
      </c>
      <c r="K3" s="67">
        <v>9</v>
      </c>
    </row>
    <row r="4" spans="2:11" x14ac:dyDescent="0.25">
      <c r="C4" s="73"/>
      <c r="D4" s="61"/>
      <c r="E4" s="61"/>
      <c r="F4" s="61"/>
      <c r="G4" s="61"/>
      <c r="H4" s="61"/>
      <c r="I4" s="61"/>
      <c r="J4" s="61"/>
    </row>
    <row r="5" spans="2:11" x14ac:dyDescent="0.25">
      <c r="C5" s="73"/>
      <c r="D5" s="61"/>
      <c r="E5" s="61"/>
      <c r="F5" s="61"/>
      <c r="G5" s="61"/>
      <c r="H5" s="61"/>
      <c r="I5" s="61"/>
      <c r="J5" s="61"/>
    </row>
    <row r="6" spans="2:11" x14ac:dyDescent="0.25">
      <c r="C6" s="73"/>
      <c r="D6" s="61"/>
      <c r="E6" s="61"/>
      <c r="F6" s="61"/>
      <c r="G6" s="61"/>
      <c r="H6" s="61"/>
      <c r="I6" s="61"/>
      <c r="J6" s="61"/>
    </row>
    <row r="7" spans="2:11" x14ac:dyDescent="0.25">
      <c r="C7" s="55" t="s">
        <v>95</v>
      </c>
      <c r="D7" s="61"/>
      <c r="E7" s="61"/>
      <c r="F7" s="61"/>
      <c r="G7" s="61"/>
      <c r="H7" s="61"/>
      <c r="I7" s="61"/>
      <c r="J7" s="61"/>
    </row>
    <row r="8" spans="2:11" x14ac:dyDescent="0.25">
      <c r="B8" s="55"/>
      <c r="C8" s="55" t="s">
        <v>72</v>
      </c>
      <c r="D8" s="55" t="s">
        <v>73</v>
      </c>
      <c r="E8" s="55"/>
      <c r="F8" s="55"/>
      <c r="G8" s="55"/>
      <c r="H8" s="55"/>
      <c r="I8" s="55"/>
      <c r="J8" s="55"/>
    </row>
    <row r="9" spans="2:11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1" ht="54" x14ac:dyDescent="0.25">
      <c r="B10" s="70" t="s">
        <v>60</v>
      </c>
      <c r="C10" s="66" t="s">
        <v>62</v>
      </c>
      <c r="D10" s="66" t="s">
        <v>112</v>
      </c>
      <c r="E10" s="66" t="s">
        <v>113</v>
      </c>
      <c r="F10" s="66" t="s">
        <v>63</v>
      </c>
      <c r="G10" s="66" t="s">
        <v>64</v>
      </c>
      <c r="H10" s="66" t="s">
        <v>61</v>
      </c>
      <c r="I10" s="66" t="s">
        <v>65</v>
      </c>
      <c r="J10" s="66" t="s">
        <v>76</v>
      </c>
    </row>
    <row r="11" spans="2:11" ht="31.5" x14ac:dyDescent="0.25">
      <c r="B11" s="63">
        <v>1</v>
      </c>
      <c r="C11" s="75" t="s">
        <v>96</v>
      </c>
      <c r="D11" s="71" t="s">
        <v>114</v>
      </c>
      <c r="E11" s="76" t="s">
        <v>105</v>
      </c>
      <c r="F11" s="69" t="s">
        <v>79</v>
      </c>
      <c r="G11" s="64">
        <v>1</v>
      </c>
      <c r="H11" s="72" t="str">
        <f>IF(I11="","",I11*G11)</f>
        <v/>
      </c>
      <c r="I11" s="65" t="str">
        <f>IF($C$2="","",$C$2)</f>
        <v/>
      </c>
      <c r="J11" s="64" t="str">
        <f t="shared" ref="J11:J19" si="0">IF(I11="",$F$9,IF(I11&gt;=$A$26,$C$26,IF(I11&gt;=$A$25,$C$25,IF(I11&gt;=$A$24,$C$24,IF(I11&gt;=$A$23,$C$23,$C$22)))))</f>
        <v>Введите уровень успешности каждого задания</v>
      </c>
    </row>
    <row r="12" spans="2:11" ht="15.75" x14ac:dyDescent="0.25">
      <c r="B12" s="63">
        <v>2</v>
      </c>
      <c r="C12" s="75" t="s">
        <v>97</v>
      </c>
      <c r="D12" s="71" t="s">
        <v>115</v>
      </c>
      <c r="E12" s="76" t="s">
        <v>106</v>
      </c>
      <c r="F12" s="69" t="s">
        <v>79</v>
      </c>
      <c r="G12" s="64">
        <v>1</v>
      </c>
      <c r="H12" s="72" t="str">
        <f t="shared" ref="H12:H19" si="1">IF(I12="","",I12*G12)</f>
        <v/>
      </c>
      <c r="I12" s="65" t="str">
        <f>IF($D$2="","",$D$2)</f>
        <v/>
      </c>
      <c r="J12" s="64" t="str">
        <f t="shared" si="0"/>
        <v>Введите уровень успешности каждого задания</v>
      </c>
    </row>
    <row r="13" spans="2:11" ht="15.75" x14ac:dyDescent="0.25">
      <c r="B13" s="63">
        <v>3</v>
      </c>
      <c r="C13" s="74" t="s">
        <v>98</v>
      </c>
      <c r="D13" s="71" t="s">
        <v>80</v>
      </c>
      <c r="E13" s="76" t="s">
        <v>107</v>
      </c>
      <c r="F13" s="69" t="s">
        <v>79</v>
      </c>
      <c r="G13" s="64">
        <v>1</v>
      </c>
      <c r="H13" s="72" t="str">
        <f t="shared" si="1"/>
        <v/>
      </c>
      <c r="I13" s="65" t="str">
        <f>IF($E$2="","",$E$2)</f>
        <v/>
      </c>
      <c r="J13" s="64" t="str">
        <f t="shared" si="0"/>
        <v>Введите уровень успешности каждого задания</v>
      </c>
    </row>
    <row r="14" spans="2:11" ht="15.75" x14ac:dyDescent="0.25">
      <c r="B14" s="63">
        <v>4</v>
      </c>
      <c r="C14" s="74" t="s">
        <v>99</v>
      </c>
      <c r="D14" s="71" t="s">
        <v>116</v>
      </c>
      <c r="E14" s="76" t="s">
        <v>108</v>
      </c>
      <c r="F14" s="69" t="s">
        <v>79</v>
      </c>
      <c r="G14" s="64">
        <v>5</v>
      </c>
      <c r="H14" s="72" t="str">
        <f t="shared" si="1"/>
        <v/>
      </c>
      <c r="I14" s="65" t="str">
        <f>IF($F$2="","",$F$2)</f>
        <v/>
      </c>
      <c r="J14" s="64" t="str">
        <f t="shared" si="0"/>
        <v>Введите уровень успешности каждого задания</v>
      </c>
    </row>
    <row r="15" spans="2:11" ht="31.5" x14ac:dyDescent="0.25">
      <c r="B15" s="63">
        <v>5</v>
      </c>
      <c r="C15" s="74" t="s">
        <v>100</v>
      </c>
      <c r="D15" s="71" t="s">
        <v>117</v>
      </c>
      <c r="E15" s="76" t="s">
        <v>109</v>
      </c>
      <c r="F15" s="69" t="s">
        <v>79</v>
      </c>
      <c r="G15" s="64">
        <v>1</v>
      </c>
      <c r="H15" s="72" t="str">
        <f t="shared" si="1"/>
        <v/>
      </c>
      <c r="I15" s="65" t="str">
        <f>IF($G$2="","",$G$2)</f>
        <v/>
      </c>
      <c r="J15" s="64" t="str">
        <f t="shared" si="0"/>
        <v>Введите уровень успешности каждого задания</v>
      </c>
    </row>
    <row r="16" spans="2:11" ht="31.5" x14ac:dyDescent="0.25">
      <c r="B16" s="63">
        <v>6</v>
      </c>
      <c r="C16" s="74" t="s">
        <v>101</v>
      </c>
      <c r="D16" s="71" t="s">
        <v>118</v>
      </c>
      <c r="E16" s="76" t="s">
        <v>107</v>
      </c>
      <c r="F16" s="69" t="s">
        <v>79</v>
      </c>
      <c r="G16" s="64">
        <v>1</v>
      </c>
      <c r="H16" s="72" t="str">
        <f t="shared" si="1"/>
        <v/>
      </c>
      <c r="I16" s="65" t="str">
        <f>IF($H$2="","",$H$2)</f>
        <v/>
      </c>
      <c r="J16" s="64" t="str">
        <f t="shared" si="0"/>
        <v>Введите уровень успешности каждого задания</v>
      </c>
    </row>
    <row r="17" spans="1:10" ht="47.25" x14ac:dyDescent="0.25">
      <c r="B17" s="63">
        <v>7</v>
      </c>
      <c r="C17" s="74" t="s">
        <v>102</v>
      </c>
      <c r="D17" s="71" t="s">
        <v>119</v>
      </c>
      <c r="E17" s="76" t="s">
        <v>107</v>
      </c>
      <c r="F17" s="69" t="s">
        <v>79</v>
      </c>
      <c r="G17" s="64">
        <v>1</v>
      </c>
      <c r="H17" s="72" t="str">
        <f>IF(I17="","",I17*G17)</f>
        <v/>
      </c>
      <c r="I17" s="65" t="str">
        <f>IF($I$2="","",$I$2)</f>
        <v/>
      </c>
      <c r="J17" s="64" t="str">
        <f t="shared" si="0"/>
        <v>Введите уровень успешности каждого задания</v>
      </c>
    </row>
    <row r="18" spans="1:10" ht="31.5" x14ac:dyDescent="0.25">
      <c r="B18" s="63">
        <v>8</v>
      </c>
      <c r="C18" s="74" t="s">
        <v>103</v>
      </c>
      <c r="D18" s="71" t="s">
        <v>120</v>
      </c>
      <c r="E18" s="76" t="s">
        <v>110</v>
      </c>
      <c r="F18" s="69" t="s">
        <v>78</v>
      </c>
      <c r="G18" s="64">
        <v>1</v>
      </c>
      <c r="H18" s="72" t="str">
        <f>IF(I18="","",I18*G18)</f>
        <v/>
      </c>
      <c r="I18" s="65" t="str">
        <f>IF($J$2="","",$J$2)</f>
        <v/>
      </c>
      <c r="J18" s="64" t="str">
        <f t="shared" si="0"/>
        <v>Введите уровень успешности каждого задания</v>
      </c>
    </row>
    <row r="19" spans="1:10" ht="31.5" x14ac:dyDescent="0.25">
      <c r="B19" s="63">
        <v>9</v>
      </c>
      <c r="C19" s="74" t="s">
        <v>104</v>
      </c>
      <c r="D19" s="71" t="s">
        <v>121</v>
      </c>
      <c r="E19" s="76" t="s">
        <v>111</v>
      </c>
      <c r="F19" s="69" t="s">
        <v>78</v>
      </c>
      <c r="G19" s="64">
        <v>4</v>
      </c>
      <c r="H19" s="72" t="str">
        <f t="shared" si="1"/>
        <v/>
      </c>
      <c r="I19" s="65" t="str">
        <f>IF($K$2="","",$K$2)</f>
        <v/>
      </c>
      <c r="J19" s="64" t="str">
        <f t="shared" si="0"/>
        <v>Введите уровень успешности каждого задания</v>
      </c>
    </row>
    <row r="21" spans="1:10" ht="15.75" x14ac:dyDescent="0.25">
      <c r="A21" t="s">
        <v>75</v>
      </c>
      <c r="B21" t="s">
        <v>74</v>
      </c>
      <c r="C21" s="57" t="s">
        <v>66</v>
      </c>
    </row>
    <row r="22" spans="1:10" ht="15.75" x14ac:dyDescent="0.25">
      <c r="A22" s="56">
        <v>0</v>
      </c>
      <c r="B22" s="56">
        <f>A23-0.01</f>
        <v>0.28999999999999998</v>
      </c>
      <c r="C22" s="58" t="s">
        <v>67</v>
      </c>
    </row>
    <row r="23" spans="1:10" ht="15.75" x14ac:dyDescent="0.25">
      <c r="A23" s="56">
        <v>0.3</v>
      </c>
      <c r="B23" s="56">
        <f t="shared" ref="B23:B25" si="2">A24-0.01</f>
        <v>0.49</v>
      </c>
      <c r="C23" s="58" t="s">
        <v>68</v>
      </c>
    </row>
    <row r="24" spans="1:10" ht="15.75" x14ac:dyDescent="0.25">
      <c r="A24" s="56">
        <v>0.5</v>
      </c>
      <c r="B24" s="56">
        <f t="shared" si="2"/>
        <v>0.69</v>
      </c>
      <c r="C24" s="58" t="s">
        <v>77</v>
      </c>
    </row>
    <row r="25" spans="1:10" ht="15.75" x14ac:dyDescent="0.25">
      <c r="A25" s="56">
        <v>0.7</v>
      </c>
      <c r="B25" s="56">
        <f t="shared" si="2"/>
        <v>0.89</v>
      </c>
      <c r="C25" s="58" t="s">
        <v>69</v>
      </c>
    </row>
    <row r="26" spans="1:10" ht="15.75" x14ac:dyDescent="0.25">
      <c r="A26" s="56">
        <v>0.9</v>
      </c>
      <c r="B26" s="56">
        <v>1</v>
      </c>
      <c r="C26" s="58" t="s">
        <v>70</v>
      </c>
    </row>
  </sheetData>
  <sheetProtection algorithmName="SHA-512" hashValue="S4ruWgbgOowJwi2CzxY+SVJT05TkxbwqUkwwWk8byehuZ3blGlQiv9iSpFyc/Hv7z8pobIfoI1dukTPd4Qqr/g==" saltValue="9PGBU3d8S8niS1sP9M8wXQ==" spinCount="100000" sheet="1" objects="1" scenarios="1"/>
  <conditionalFormatting sqref="A22:C23 J11:J19">
    <cfRule type="expression" dxfId="1" priority="1">
      <formula>$I11&lt;$A$24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topLeftCell="D1" zoomScale="80" zoomScaleNormal="80" workbookViewId="0">
      <selection activeCell="C2" sqref="C2:R2"/>
    </sheetView>
  </sheetViews>
  <sheetFormatPr defaultRowHeight="15" x14ac:dyDescent="0.25"/>
  <cols>
    <col min="1" max="1" width="9.140625" style="55"/>
    <col min="2" max="2" width="10.85546875" style="55" customWidth="1"/>
    <col min="3" max="3" width="34.4257812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8" ht="15.75" customHeight="1" thickBot="1" x14ac:dyDescent="0.3">
      <c r="C1" s="109" t="s">
        <v>87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18" s="89" customFormat="1" ht="15.75" thickBot="1" x14ac:dyDescent="0.3">
      <c r="B2" s="90" t="s">
        <v>71</v>
      </c>
      <c r="C2" s="110">
        <v>82.950191570881231</v>
      </c>
      <c r="D2" s="110">
        <v>94.252873563218387</v>
      </c>
      <c r="E2" s="110">
        <v>88.697318007662844</v>
      </c>
      <c r="F2" s="110">
        <v>2.2988505747126435</v>
      </c>
      <c r="G2" s="110">
        <v>5.7471264367816088</v>
      </c>
      <c r="H2" s="110">
        <v>9.5785440613026829</v>
      </c>
      <c r="I2" s="110">
        <v>13.601532567049809</v>
      </c>
      <c r="J2" s="110">
        <v>66.858237547892713</v>
      </c>
      <c r="K2" s="110">
        <v>81.609195402298852</v>
      </c>
      <c r="L2" s="110">
        <v>64.17624521072797</v>
      </c>
      <c r="M2" s="110">
        <v>91.954022988505741</v>
      </c>
      <c r="N2" s="110">
        <v>59.38697318007663</v>
      </c>
      <c r="O2" s="110">
        <v>4.4061302681992336</v>
      </c>
      <c r="P2" s="110">
        <v>13.218390804597702</v>
      </c>
      <c r="Q2" s="110">
        <v>16.091954022988507</v>
      </c>
      <c r="R2" s="110">
        <v>62.260536398467437</v>
      </c>
    </row>
    <row r="3" spans="2:18" ht="26.25" thickBot="1" x14ac:dyDescent="0.3">
      <c r="C3" s="88">
        <v>1</v>
      </c>
      <c r="D3" s="87">
        <v>2</v>
      </c>
      <c r="E3" s="91">
        <v>3</v>
      </c>
      <c r="F3" s="87" t="s">
        <v>86</v>
      </c>
      <c r="G3" s="87" t="s">
        <v>85</v>
      </c>
      <c r="H3" s="87" t="s">
        <v>92</v>
      </c>
      <c r="I3" s="87" t="s">
        <v>93</v>
      </c>
      <c r="J3" s="87" t="s">
        <v>94</v>
      </c>
      <c r="K3" s="88">
        <v>5</v>
      </c>
      <c r="L3" s="87">
        <v>6</v>
      </c>
      <c r="M3" s="88">
        <v>7</v>
      </c>
      <c r="N3" s="87">
        <v>8</v>
      </c>
      <c r="O3" s="91" t="s">
        <v>91</v>
      </c>
      <c r="P3" s="91" t="s">
        <v>90</v>
      </c>
      <c r="Q3" s="91" t="s">
        <v>89</v>
      </c>
      <c r="R3" s="91" t="s">
        <v>88</v>
      </c>
    </row>
    <row r="4" spans="2:18" x14ac:dyDescent="0.25">
      <c r="B4" s="86" t="s">
        <v>84</v>
      </c>
      <c r="C4" s="85">
        <f t="shared" ref="C4:R4" si="0">IF(LEN(C3)&lt;4,1,1*LEFT(RIGHT(C3,3),1))</f>
        <v>1</v>
      </c>
      <c r="D4" s="85">
        <f t="shared" si="0"/>
        <v>1</v>
      </c>
      <c r="E4" s="85">
        <f t="shared" si="0"/>
        <v>1</v>
      </c>
      <c r="F4" s="85">
        <f t="shared" si="0"/>
        <v>1</v>
      </c>
      <c r="G4" s="85">
        <f t="shared" si="0"/>
        <v>2</v>
      </c>
      <c r="H4" s="85">
        <f t="shared" si="0"/>
        <v>3</v>
      </c>
      <c r="I4" s="85">
        <f t="shared" si="0"/>
        <v>4</v>
      </c>
      <c r="J4" s="85">
        <f t="shared" si="0"/>
        <v>5</v>
      </c>
      <c r="K4" s="85">
        <f t="shared" si="0"/>
        <v>1</v>
      </c>
      <c r="L4" s="85">
        <f t="shared" si="0"/>
        <v>1</v>
      </c>
      <c r="M4" s="85">
        <f t="shared" si="0"/>
        <v>1</v>
      </c>
      <c r="N4" s="85">
        <f t="shared" si="0"/>
        <v>1</v>
      </c>
      <c r="O4" s="85">
        <f t="shared" si="0"/>
        <v>1</v>
      </c>
      <c r="P4" s="85">
        <f t="shared" si="0"/>
        <v>2</v>
      </c>
      <c r="Q4" s="85">
        <f t="shared" si="0"/>
        <v>3</v>
      </c>
      <c r="R4" s="85">
        <f t="shared" si="0"/>
        <v>4</v>
      </c>
    </row>
    <row r="5" spans="2:18" x14ac:dyDescent="0.25">
      <c r="B5" s="86" t="s">
        <v>83</v>
      </c>
      <c r="C5" s="85">
        <f t="shared" ref="C5:R5" si="1">IF(LEN(C3)&lt;4,C3,LEFT(C3,LEN(C3)-4))</f>
        <v>1</v>
      </c>
      <c r="D5" s="85">
        <f t="shared" si="1"/>
        <v>2</v>
      </c>
      <c r="E5" s="85">
        <f t="shared" si="1"/>
        <v>3</v>
      </c>
      <c r="F5" s="85" t="str">
        <f t="shared" si="1"/>
        <v>4</v>
      </c>
      <c r="G5" s="85" t="str">
        <f t="shared" si="1"/>
        <v>4</v>
      </c>
      <c r="H5" s="85" t="str">
        <f t="shared" si="1"/>
        <v>4</v>
      </c>
      <c r="I5" s="85" t="str">
        <f t="shared" si="1"/>
        <v>4</v>
      </c>
      <c r="J5" s="85" t="str">
        <f t="shared" si="1"/>
        <v>4</v>
      </c>
      <c r="K5" s="85">
        <f t="shared" si="1"/>
        <v>5</v>
      </c>
      <c r="L5" s="85">
        <f t="shared" si="1"/>
        <v>6</v>
      </c>
      <c r="M5" s="85">
        <f t="shared" si="1"/>
        <v>7</v>
      </c>
      <c r="N5" s="85">
        <f t="shared" si="1"/>
        <v>8</v>
      </c>
      <c r="O5" s="85" t="str">
        <f t="shared" si="1"/>
        <v>9</v>
      </c>
      <c r="P5" s="85" t="str">
        <f t="shared" si="1"/>
        <v>9</v>
      </c>
      <c r="Q5" s="85" t="str">
        <f t="shared" si="1"/>
        <v>9</v>
      </c>
      <c r="R5" s="85" t="str">
        <f t="shared" si="1"/>
        <v>9</v>
      </c>
    </row>
    <row r="6" spans="2:18" x14ac:dyDescent="0.25">
      <c r="B6" s="86" t="s">
        <v>82</v>
      </c>
      <c r="C6" s="85">
        <f t="shared" ref="C6:R6" si="2">C4*C2</f>
        <v>82.950191570881231</v>
      </c>
      <c r="D6" s="85">
        <f t="shared" si="2"/>
        <v>94.252873563218387</v>
      </c>
      <c r="E6" s="85">
        <f t="shared" si="2"/>
        <v>88.697318007662844</v>
      </c>
      <c r="F6" s="85">
        <f t="shared" si="2"/>
        <v>2.2988505747126435</v>
      </c>
      <c r="G6" s="85">
        <f t="shared" si="2"/>
        <v>11.494252873563218</v>
      </c>
      <c r="H6" s="85">
        <f t="shared" si="2"/>
        <v>28.735632183908049</v>
      </c>
      <c r="I6" s="85">
        <f t="shared" si="2"/>
        <v>54.406130268199234</v>
      </c>
      <c r="J6" s="85">
        <f t="shared" si="2"/>
        <v>334.29118773946357</v>
      </c>
      <c r="K6" s="85">
        <f t="shared" si="2"/>
        <v>81.609195402298852</v>
      </c>
      <c r="L6" s="85">
        <f t="shared" si="2"/>
        <v>64.17624521072797</v>
      </c>
      <c r="M6" s="85">
        <f t="shared" si="2"/>
        <v>91.954022988505741</v>
      </c>
      <c r="N6" s="85">
        <f t="shared" si="2"/>
        <v>59.38697318007663</v>
      </c>
      <c r="O6" s="85">
        <f t="shared" si="2"/>
        <v>4.4061302681992336</v>
      </c>
      <c r="P6" s="85">
        <f t="shared" si="2"/>
        <v>26.436781609195403</v>
      </c>
      <c r="Q6" s="85">
        <f t="shared" si="2"/>
        <v>48.275862068965523</v>
      </c>
      <c r="R6" s="85">
        <f t="shared" si="2"/>
        <v>249.04214559386975</v>
      </c>
    </row>
    <row r="7" spans="2:18" x14ac:dyDescent="0.25">
      <c r="C7" s="55" t="str">
        <f>АнализКл!C7</f>
        <v>КДР по русскому языку (11 кл.) 16.01.2019</v>
      </c>
    </row>
    <row r="8" spans="2:18" x14ac:dyDescent="0.25">
      <c r="C8" s="55" t="s">
        <v>72</v>
      </c>
      <c r="D8" s="55" t="s">
        <v>81</v>
      </c>
    </row>
    <row r="9" spans="2:18" ht="21" x14ac:dyDescent="0.35">
      <c r="F9" s="84" t="str">
        <f>IF(COUNTIF(C2:Q2,"")=0,"","Введите уровень успешности каждого задания")</f>
        <v/>
      </c>
    </row>
    <row r="10" spans="2:18" ht="63" x14ac:dyDescent="0.25">
      <c r="B10" s="70" t="s">
        <v>60</v>
      </c>
      <c r="C10" s="70" t="s">
        <v>62</v>
      </c>
      <c r="D10" s="70" t="s">
        <v>112</v>
      </c>
      <c r="E10" s="70" t="s">
        <v>113</v>
      </c>
      <c r="F10" s="83" t="s">
        <v>63</v>
      </c>
      <c r="G10" s="83" t="s">
        <v>64</v>
      </c>
      <c r="H10" s="83" t="s">
        <v>61</v>
      </c>
      <c r="I10" s="83" t="s">
        <v>65</v>
      </c>
      <c r="J10" s="83" t="s">
        <v>76</v>
      </c>
    </row>
    <row r="11" spans="2:18" ht="31.5" x14ac:dyDescent="0.25">
      <c r="B11" s="82">
        <f>АнализКл!B11</f>
        <v>1</v>
      </c>
      <c r="C11" s="75" t="str">
        <f>АнализКл!C11</f>
        <v>Информационная обработка письменного текста</v>
      </c>
      <c r="D11" s="71" t="str">
        <f>АнализКл!D11</f>
        <v>11</v>
      </c>
      <c r="E11" s="76" t="str">
        <f>АнализКл!E11</f>
        <v>2.1; 2.2; 2.3</v>
      </c>
      <c r="F11" s="69" t="str">
        <f>АнализКл!F11</f>
        <v>Б</v>
      </c>
      <c r="G11" s="64">
        <f>АнализКл!G11</f>
        <v>1</v>
      </c>
      <c r="H11" s="72">
        <f t="shared" ref="H11:H19" si="3">IF(I11="","",I11*G11)</f>
        <v>0.82950191570881227</v>
      </c>
      <c r="I11" s="81">
        <f t="shared" ref="I11:I19" si="4">IF(COUNTIFS($C$5:$R$5,$B11,$C$2:$R$2,"")=0,SUMIFS($C$6:$R$6,$C$5:$R$5,$B11)/$G11/100,"")</f>
        <v>0.82950191570881227</v>
      </c>
      <c r="J11" s="69" t="str">
        <f t="shared" ref="J11:J19" si="5">IF(I11="",$F$9,IF(I11&gt;=$A$26,$C$26,IF(I11&gt;=$A$25,$C$25,IF(I11&gt;=$A$24,$C$24,IF(I11&gt;=$A$23,$C$23,$C$22)))))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8" ht="15.75" x14ac:dyDescent="0.25">
      <c r="B12" s="82">
        <f>АнализКл!B12</f>
        <v>2</v>
      </c>
      <c r="C12" s="75" t="str">
        <f>АнализКл!C12</f>
        <v>Средства связи предложений</v>
      </c>
      <c r="D12" s="71" t="str">
        <f>АнализКл!D12</f>
        <v>4.3; 5.10; 5.14; 8.2; 8.4</v>
      </c>
      <c r="E12" s="76" t="str">
        <f>АнализКл!E12</f>
        <v>1.4; 2.1</v>
      </c>
      <c r="F12" s="69" t="str">
        <f>АнализКл!F12</f>
        <v>Б</v>
      </c>
      <c r="G12" s="64">
        <f>АнализКл!G12</f>
        <v>1</v>
      </c>
      <c r="H12" s="72">
        <f t="shared" si="3"/>
        <v>0.94252873563218387</v>
      </c>
      <c r="I12" s="81">
        <f t="shared" si="4"/>
        <v>0.94252873563218387</v>
      </c>
      <c r="J12" s="69" t="str">
        <f t="shared" si="5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8" ht="15.75" x14ac:dyDescent="0.25">
      <c r="B13" s="82">
        <f>АнализКл!B13</f>
        <v>3</v>
      </c>
      <c r="C13" s="74" t="str">
        <f>АнализКл!C13</f>
        <v>Лексическое значение слова</v>
      </c>
      <c r="D13" s="71" t="str">
        <f>АнализКл!D13</f>
        <v>2.1</v>
      </c>
      <c r="E13" s="76" t="str">
        <f>АнализКл!E13</f>
        <v>1.1; 1.4; 2.1</v>
      </c>
      <c r="F13" s="69" t="str">
        <f>АнализКл!F13</f>
        <v>Б</v>
      </c>
      <c r="G13" s="64">
        <f>АнализКл!G13</f>
        <v>1</v>
      </c>
      <c r="H13" s="72">
        <f t="shared" si="3"/>
        <v>0.8869731800766284</v>
      </c>
      <c r="I13" s="81">
        <f t="shared" si="4"/>
        <v>0.8869731800766284</v>
      </c>
      <c r="J13" s="69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8" ht="15.75" x14ac:dyDescent="0.25">
      <c r="B14" s="82">
        <f>АнализКл!B14</f>
        <v>4</v>
      </c>
      <c r="C14" s="74" t="str">
        <f>АнализКл!C14</f>
        <v>Синтаксические нормы</v>
      </c>
      <c r="D14" s="71" t="str">
        <f>АнализКл!D14</f>
        <v>9.4</v>
      </c>
      <c r="E14" s="76" t="str">
        <f>АнализКл!E14</f>
        <v>1.1</v>
      </c>
      <c r="F14" s="69" t="str">
        <f>АнализКл!F14</f>
        <v>Б</v>
      </c>
      <c r="G14" s="64">
        <f>АнализКл!G14</f>
        <v>5</v>
      </c>
      <c r="H14" s="72">
        <f t="shared" si="3"/>
        <v>4.3122605363984672</v>
      </c>
      <c r="I14" s="81">
        <f t="shared" si="4"/>
        <v>0.86245210727969346</v>
      </c>
      <c r="J14" s="69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8" ht="31.5" x14ac:dyDescent="0.25">
      <c r="B15" s="82">
        <f>АнализКл!B15</f>
        <v>5</v>
      </c>
      <c r="C15" s="74" t="str">
        <f>АнализКл!C15</f>
        <v>Смысловая и композиционная целостность текста</v>
      </c>
      <c r="D15" s="71" t="str">
        <f>АнализКл!D15</f>
        <v>8.1</v>
      </c>
      <c r="E15" s="76" t="str">
        <f>АнализКл!E15</f>
        <v>2.1; 2.2</v>
      </c>
      <c r="F15" s="69" t="str">
        <f>АнализКл!F15</f>
        <v>Б</v>
      </c>
      <c r="G15" s="64">
        <f>АнализКл!G15</f>
        <v>1</v>
      </c>
      <c r="H15" s="72">
        <f t="shared" si="3"/>
        <v>0.81609195402298851</v>
      </c>
      <c r="I15" s="81">
        <f t="shared" si="4"/>
        <v>0.81609195402298851</v>
      </c>
      <c r="J15" s="69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8" ht="31.5" x14ac:dyDescent="0.25">
      <c r="B16" s="82">
        <f>АнализКл!B16</f>
        <v>6</v>
      </c>
      <c r="C16" s="74" t="str">
        <f>АнализКл!C16</f>
        <v>Функционально-смысловые типы речи</v>
      </c>
      <c r="D16" s="71" t="str">
        <f>АнализКл!D16</f>
        <v>8.3</v>
      </c>
      <c r="E16" s="76" t="str">
        <f>АнализКл!E16</f>
        <v>1.1; 1.4; 2.1</v>
      </c>
      <c r="F16" s="69" t="str">
        <f>АнализКл!F16</f>
        <v>Б</v>
      </c>
      <c r="G16" s="64">
        <f>АнализКл!G16</f>
        <v>1</v>
      </c>
      <c r="H16" s="72">
        <f t="shared" si="3"/>
        <v>0.64176245210727967</v>
      </c>
      <c r="I16" s="81">
        <f t="shared" si="4"/>
        <v>0.64176245210727967</v>
      </c>
      <c r="J16" s="69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82">
        <f>АнализКл!B17</f>
        <v>7</v>
      </c>
      <c r="C17" s="74" t="str">
        <f>АнализКл!C17</f>
        <v>Лексическое значение слова в тексте. Синонимы. Антонимы. Фразеологические обороты</v>
      </c>
      <c r="D17" s="71" t="str">
        <f>АнализКл!D17</f>
        <v>2.1; 2.2; 2.3; 2.4; 2.5</v>
      </c>
      <c r="E17" s="76" t="str">
        <f>АнализКл!E17</f>
        <v>1.1; 1.4; 2.1</v>
      </c>
      <c r="F17" s="69" t="str">
        <f>АнализКл!F17</f>
        <v>Б</v>
      </c>
      <c r="G17" s="64">
        <f>АнализКл!G17</f>
        <v>1</v>
      </c>
      <c r="H17" s="72">
        <f t="shared" si="3"/>
        <v>0.91954022988505746</v>
      </c>
      <c r="I17" s="81">
        <f t="shared" si="4"/>
        <v>0.91954022988505746</v>
      </c>
      <c r="J17" s="69" t="str">
        <f t="shared" si="5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8" spans="1:10" ht="31.5" x14ac:dyDescent="0.25">
      <c r="B18" s="82">
        <f>АнализКл!B18</f>
        <v>8</v>
      </c>
      <c r="C18" s="74" t="str">
        <f>АнализКл!C18</f>
        <v>Средства связи предложений в тексте</v>
      </c>
      <c r="D18" s="71" t="str">
        <f>АнализКл!D18</f>
        <v>4.3; 8.2</v>
      </c>
      <c r="E18" s="76" t="str">
        <f>АнализКл!E18</f>
        <v>1.1; 1.4</v>
      </c>
      <c r="F18" s="69" t="str">
        <f>АнализКл!F18</f>
        <v>П</v>
      </c>
      <c r="G18" s="64">
        <f>АнализКл!G18</f>
        <v>1</v>
      </c>
      <c r="H18" s="72">
        <f t="shared" si="3"/>
        <v>0.5938697318007663</v>
      </c>
      <c r="I18" s="81">
        <f t="shared" si="4"/>
        <v>0.5938697318007663</v>
      </c>
      <c r="J18" s="69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31.5" x14ac:dyDescent="0.25">
      <c r="B19" s="82">
        <f>АнализКл!B19</f>
        <v>9</v>
      </c>
      <c r="C19" s="74" t="str">
        <f>АнализКл!C19</f>
        <v>Речь. Языковые средства выразительности</v>
      </c>
      <c r="D19" s="71" t="str">
        <f>АнализКл!D19</f>
        <v>10.3; 10.4; 10.5</v>
      </c>
      <c r="E19" s="76" t="str">
        <f>АнализКл!E19</f>
        <v>1.1; 1.2; 1.3; 2.1; 2.2; 2.3</v>
      </c>
      <c r="F19" s="69" t="str">
        <f>АнализКл!F19</f>
        <v>П</v>
      </c>
      <c r="G19" s="64">
        <f>АнализКл!G19</f>
        <v>4</v>
      </c>
      <c r="H19" s="72">
        <f t="shared" si="3"/>
        <v>3.2816091954022988</v>
      </c>
      <c r="I19" s="81">
        <f t="shared" si="4"/>
        <v>0.8204022988505747</v>
      </c>
      <c r="J19" s="69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1" spans="1:10" ht="15.75" x14ac:dyDescent="0.25">
      <c r="A21" s="80" t="s">
        <v>75</v>
      </c>
      <c r="B21" s="80" t="s">
        <v>74</v>
      </c>
      <c r="C21" s="79" t="s">
        <v>66</v>
      </c>
    </row>
    <row r="22" spans="1:10" ht="15.75" x14ac:dyDescent="0.25">
      <c r="A22" s="78">
        <v>0</v>
      </c>
      <c r="B22" s="78">
        <f>A23-0.01</f>
        <v>0.28999999999999998</v>
      </c>
      <c r="C22" s="77" t="s">
        <v>67</v>
      </c>
    </row>
    <row r="23" spans="1:10" ht="15.75" x14ac:dyDescent="0.25">
      <c r="A23" s="78">
        <v>0.3</v>
      </c>
      <c r="B23" s="78">
        <f>A24-0.01</f>
        <v>0.49</v>
      </c>
      <c r="C23" s="77" t="s">
        <v>68</v>
      </c>
    </row>
    <row r="24" spans="1:10" ht="15.75" x14ac:dyDescent="0.25">
      <c r="A24" s="78">
        <v>0.5</v>
      </c>
      <c r="B24" s="78">
        <f>A25-0.01</f>
        <v>0.69</v>
      </c>
      <c r="C24" s="77" t="s">
        <v>77</v>
      </c>
    </row>
    <row r="25" spans="1:10" ht="15.75" x14ac:dyDescent="0.25">
      <c r="A25" s="78">
        <v>0.7</v>
      </c>
      <c r="B25" s="78">
        <f>A26-0.01</f>
        <v>0.89</v>
      </c>
      <c r="C25" s="77" t="s">
        <v>69</v>
      </c>
    </row>
    <row r="26" spans="1:10" ht="15.75" x14ac:dyDescent="0.25">
      <c r="A26" s="78">
        <v>0.9</v>
      </c>
      <c r="B26" s="78">
        <v>1</v>
      </c>
      <c r="C26" s="77" t="s">
        <v>70</v>
      </c>
    </row>
  </sheetData>
  <sheetProtection algorithmName="SHA-512" hashValue="YrUmKZM9oI9yb3K6UeInyKWY8AAJ7sf2w29nypTr3LBL8tYt8MuBzvRRDz6czW+Y627V6fGcIfDkq4ZIMLUAIg==" saltValue="X4v+jT0xsxoh+tT40Lg+8g==" spinCount="100000" sheet="1" objects="1" scenarios="1"/>
  <mergeCells count="1">
    <mergeCell ref="C1:N1"/>
  </mergeCells>
  <conditionalFormatting sqref="A22:C23 J11:J19">
    <cfRule type="expression" dxfId="0" priority="1">
      <formula>$I11&lt;$A$24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2019-03-27T13:51:56Z</dcterms:modified>
</cp:coreProperties>
</file>