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7" r:id="rId4"/>
  </sheets>
  <definedNames>
    <definedName name="_xlnm.Print_Area" localSheetId="2">АнализКл!$A$7:$J$23</definedName>
    <definedName name="_xlnm.Print_Area" localSheetId="3">АнализОО!$A$7:$K$23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7" i="27" l="1"/>
  <c r="G16" i="27"/>
  <c r="F16" i="27"/>
  <c r="E16" i="27"/>
  <c r="D16" i="27"/>
  <c r="C16" i="27"/>
  <c r="B16" i="27"/>
  <c r="G15" i="27"/>
  <c r="F15" i="27"/>
  <c r="E15" i="27"/>
  <c r="D15" i="27"/>
  <c r="C15" i="27"/>
  <c r="B15" i="27"/>
  <c r="G14" i="27"/>
  <c r="F14" i="27"/>
  <c r="B14" i="27"/>
  <c r="G13" i="27"/>
  <c r="F13" i="27"/>
  <c r="B13" i="27"/>
  <c r="G12" i="27"/>
  <c r="F12" i="27"/>
  <c r="B12" i="27"/>
  <c r="G11" i="27"/>
  <c r="F11" i="27"/>
  <c r="E11" i="27"/>
  <c r="D11" i="27"/>
  <c r="C11" i="27"/>
  <c r="B11" i="27"/>
  <c r="B22" i="27" l="1"/>
  <c r="B21" i="27"/>
  <c r="B20" i="27"/>
  <c r="B19" i="27"/>
  <c r="F9" i="27"/>
  <c r="N5" i="27"/>
  <c r="M5" i="27"/>
  <c r="L5" i="27"/>
  <c r="K5" i="27"/>
  <c r="J5" i="27"/>
  <c r="I5" i="27"/>
  <c r="H5" i="27"/>
  <c r="G5" i="27"/>
  <c r="F5" i="27"/>
  <c r="E5" i="27"/>
  <c r="D5" i="27"/>
  <c r="C5" i="27"/>
  <c r="I15" i="27" s="1"/>
  <c r="N4" i="27"/>
  <c r="N6" i="27" s="1"/>
  <c r="M4" i="27"/>
  <c r="M6" i="27" s="1"/>
  <c r="L4" i="27"/>
  <c r="L6" i="27" s="1"/>
  <c r="K4" i="27"/>
  <c r="K6" i="27" s="1"/>
  <c r="I16" i="27" s="1"/>
  <c r="J4" i="27"/>
  <c r="J6" i="27" s="1"/>
  <c r="I4" i="27"/>
  <c r="I6" i="27" s="1"/>
  <c r="H4" i="27"/>
  <c r="H6" i="27" s="1"/>
  <c r="G4" i="27"/>
  <c r="G6" i="27" s="1"/>
  <c r="F4" i="27"/>
  <c r="F6" i="27" s="1"/>
  <c r="I14" i="27" s="1"/>
  <c r="E4" i="27"/>
  <c r="E6" i="27" s="1"/>
  <c r="I13" i="27" s="1"/>
  <c r="D4" i="27"/>
  <c r="D6" i="27" s="1"/>
  <c r="I12" i="27" s="1"/>
  <c r="C4" i="27"/>
  <c r="C6" i="27" s="1"/>
  <c r="I11" i="27" s="1"/>
  <c r="J16" i="27" l="1"/>
  <c r="H16" i="27"/>
  <c r="J15" i="27"/>
  <c r="H15" i="27"/>
  <c r="H12" i="27"/>
  <c r="J12" i="27"/>
  <c r="J13" i="27"/>
  <c r="H13" i="27"/>
  <c r="J11" i="27"/>
  <c r="H11" i="27"/>
  <c r="H14" i="27"/>
  <c r="J14" i="27"/>
  <c r="I16" i="25" l="1"/>
  <c r="H16" i="25" s="1"/>
  <c r="I15" i="25"/>
  <c r="H15" i="25" s="1"/>
  <c r="I14" i="25"/>
  <c r="H14" i="25" s="1"/>
  <c r="I13" i="25"/>
  <c r="H13" i="25" s="1"/>
  <c r="I12" i="25"/>
  <c r="H12" i="25" s="1"/>
  <c r="I11" i="25"/>
  <c r="H11" i="25" s="1"/>
  <c r="F9" i="25"/>
  <c r="J15" i="25" l="1"/>
  <c r="J12" i="25"/>
  <c r="J16" i="25"/>
  <c r="J13" i="25"/>
  <c r="J14" i="25"/>
  <c r="J11" i="25"/>
  <c r="B20" i="25"/>
  <c r="B21" i="25"/>
  <c r="B22" i="25"/>
  <c r="B19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<sst xmlns="http://schemas.openxmlformats.org/spreadsheetml/2006/main" count="175" uniqueCount="105">
  <si>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</si>
  <si>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</si>
  <si>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</si>
  <si>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</si>
  <si>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</si>
  <si>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</si>
  <si>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</si>
  <si>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</si>
  <si>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</si>
  <si>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</si>
  <si>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</si>
  <si>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</si>
  <si>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</si>
  <si>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</si>
  <si>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</si>
  <si>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</si>
  <si>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</si>
  <si>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</si>
  <si>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</si>
  <si>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</si>
  <si>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</si>
  <si>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</si>
  <si>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</si>
  <si>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</si>
  <si>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</si>
  <si>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</si>
  <si>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</si>
  <si>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</si>
  <si>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</si>
  <si>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</si>
  <si>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</si>
  <si>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</si>
  <si>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</si>
  <si>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</si>
  <si>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</si>
  <si>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</si>
  <si>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</si>
  <si>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</si>
  <si>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</si>
  <si>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</si>
  <si>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</si>
  <si>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</si>
  <si>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</si>
  <si>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</si>
  <si>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</si>
  <si>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</si>
  <si>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</si>
  <si>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</si>
  <si>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</si>
  <si>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</si>
  <si>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</si>
  <si>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</si>
  <si>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</si>
  <si>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</si>
  <si>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</si>
  <si>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</si>
  <si>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</si>
  <si>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</si>
  <si>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</si>
  <si>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</si>
  <si>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</si>
  <si>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</si>
  <si>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</si>
  <si>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</si>
  <si>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</si>
  <si>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</si>
  <si>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</si>
  <si>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</si>
  <si>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</si>
  <si>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</si>
  <si>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</si>
  <si>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</si>
  <si>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</si>
  <si>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</si>
  <si>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</si>
  <si>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</si>
  <si>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</si>
  <si>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</si>
  <si>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</si>
  <si>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</si>
  <si>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</si>
  <si>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</si>
  <si>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</si>
  <si>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</si>
  <si>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</si>
  <si>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5
1 б</t>
  </si>
  <si>
    <t>5
2 б</t>
  </si>
  <si>
    <t>5
3 б</t>
  </si>
  <si>
    <t>5
4 б</t>
  </si>
  <si>
    <t>6
1 б</t>
  </si>
  <si>
    <t>6
2 б</t>
  </si>
  <si>
    <t>6
3 б</t>
  </si>
  <si>
    <t>6
4 б</t>
  </si>
  <si>
    <t>Сведения по теории и истории литературы</t>
  </si>
  <si>
    <t xml:space="preserve">1.1 – 1.14 </t>
  </si>
  <si>
    <t>Б</t>
  </si>
  <si>
    <t>Роль и место данного фрагмента в эпическом произведении; тематика, проблематика и образность лирического произведения</t>
  </si>
  <si>
    <t>4.4; 5.11; 7.14; 7.18</t>
  </si>
  <si>
    <t>П</t>
  </si>
  <si>
    <t>Включение анализируемого материала в литературный контекст</t>
  </si>
  <si>
    <t>2.1- 8.3</t>
  </si>
  <si>
    <t>КДР по литературе (11 кл.) 14.12.2018 г.</t>
  </si>
  <si>
    <t>1.1   1.2
1.5   1.6
2.1   2.2
2.5   3.1</t>
  </si>
  <si>
    <t>2.4   2.5
2.6   2.8
2.9   3.1</t>
  </si>
  <si>
    <t>1.4   2.4
2.7   2.9
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</si>
</sst>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9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13" xfId="0" applyFont="1" applyBorder="1" applyAlignment="1" applyProtection="1">
      <alignment horizontal="center" vertical="center" wrapText="1"/>
      <protection hidden="1"/>
    </xf>
    <xf numFmtId="0" fontId="20" fillId="7" borderId="13" xfId="0" applyFont="1" applyFill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left" vertical="center" wrapText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49" fontId="23" fillId="0" borderId="34" xfId="0" applyNumberFormat="1" applyFont="1" applyBorder="1" applyAlignment="1">
      <alignment horizontal="left" vertical="center" wrapText="1"/>
    </xf>
    <xf numFmtId="49" fontId="23" fillId="0" borderId="35" xfId="0" applyNumberFormat="1" applyFont="1" applyBorder="1" applyAlignment="1">
      <alignment horizontal="left" vertical="center" wrapText="1"/>
    </xf>
    <xf numFmtId="49" fontId="23" fillId="0" borderId="36" xfId="0" applyNumberFormat="1" applyFont="1" applyBorder="1" applyAlignment="1">
      <alignment horizontal="left" vertical="center" wrapText="1"/>
    </xf>
    <xf numFmtId="49" fontId="23" fillId="0" borderId="34" xfId="0" applyNumberFormat="1" applyFont="1" applyBorder="1" applyAlignment="1">
      <alignment horizontal="center" vertical="center" wrapText="1"/>
    </xf>
    <xf numFmtId="49" fontId="23" fillId="0" borderId="35" xfId="0" applyNumberFormat="1" applyFont="1" applyBorder="1" applyAlignment="1">
      <alignment horizontal="center" vertical="center" wrapText="1"/>
    </xf>
    <xf numFmtId="49" fontId="23" fillId="0" borderId="36" xfId="0" applyNumberFormat="1" applyFont="1" applyBorder="1" applyAlignment="1">
      <alignment horizontal="center" vertical="center" wrapText="1"/>
    </xf>
    <xf numFmtId="49" fontId="14" fillId="0" borderId="34" xfId="0" applyNumberFormat="1" applyFont="1" applyBorder="1" applyAlignment="1">
      <alignment horizontal="center" vertical="center" wrapText="1"/>
    </xf>
    <xf numFmtId="49" fontId="14" fillId="0" borderId="35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2" t="e">
        <f>#REF!</f>
        <v>#REF!</v>
      </c>
      <c r="B1" s="93"/>
      <c r="C1" s="94"/>
      <c r="D1" s="39" t="s">
        <v>54</v>
      </c>
      <c r="E1" s="31"/>
      <c r="F1" s="95" t="e">
        <f>#REF!</f>
        <v>#REF!</v>
      </c>
      <c r="G1" s="96"/>
      <c r="H1" s="97" t="s">
        <v>51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8" t="s">
        <v>52</v>
      </c>
      <c r="B3" s="99" t="s">
        <v>49</v>
      </c>
      <c r="C3" s="101" t="s">
        <v>48</v>
      </c>
      <c r="D3" s="105" t="s">
        <v>55</v>
      </c>
      <c r="E3" s="107" t="s">
        <v>50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98" t="s">
        <v>57</v>
      </c>
      <c r="W3" s="108"/>
      <c r="X3" s="108"/>
      <c r="Y3" s="108"/>
      <c r="Z3" s="98" t="s">
        <v>59</v>
      </c>
      <c r="AA3" s="108"/>
      <c r="AB3" s="108"/>
      <c r="AC3" s="108"/>
      <c r="AD3" s="103" t="s">
        <v>58</v>
      </c>
    </row>
    <row r="4" spans="1:30" ht="16.5" thickBot="1" x14ac:dyDescent="0.3">
      <c r="A4" s="98"/>
      <c r="B4" s="100"/>
      <c r="C4" s="102"/>
      <c r="D4" s="106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4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Q23"/>
  <sheetViews>
    <sheetView zoomScale="80" zoomScaleNormal="80" workbookViewId="0">
      <selection activeCell="F23" sqref="F23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  <col min="11" max="17" width="6.140625" customWidth="1"/>
  </cols>
  <sheetData>
    <row r="2" spans="2:17" s="55" customFormat="1" x14ac:dyDescent="0.25">
      <c r="B2" s="59" t="s">
        <v>73</v>
      </c>
      <c r="C2" s="60"/>
      <c r="D2" s="60"/>
      <c r="E2" s="60"/>
      <c r="F2" s="60"/>
      <c r="G2" s="60"/>
      <c r="H2" s="60"/>
    </row>
    <row r="3" spans="2:17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</row>
    <row r="4" spans="2:17" x14ac:dyDescent="0.25">
      <c r="C4" s="85"/>
      <c r="D4" s="63"/>
      <c r="E4" s="63"/>
      <c r="F4" s="63"/>
      <c r="G4" s="63"/>
      <c r="H4" s="63"/>
    </row>
    <row r="5" spans="2:17" x14ac:dyDescent="0.25">
      <c r="C5" s="85"/>
      <c r="D5" s="63"/>
      <c r="E5" s="63"/>
      <c r="F5" s="63"/>
      <c r="G5" s="63"/>
      <c r="H5" s="63"/>
    </row>
    <row r="6" spans="2:17" x14ac:dyDescent="0.25">
      <c r="C6" s="85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</row>
    <row r="7" spans="2:17" x14ac:dyDescent="0.25">
      <c r="C7" s="55" t="s">
        <v>101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</row>
    <row r="8" spans="2:17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17" ht="21" x14ac:dyDescent="0.35">
      <c r="F9" s="64" t="str">
        <f>IF(COUNTIF(C2:H2,"")=0,"","Введите уровень успешности каждого задания")</f>
        <v>Введите уровень успешности каждого задания</v>
      </c>
    </row>
    <row r="10" spans="2:17" ht="54" x14ac:dyDescent="0.25">
      <c r="B10" s="81" t="s">
        <v>60</v>
      </c>
      <c r="C10" s="68" t="s">
        <v>62</v>
      </c>
      <c r="D10" s="68" t="s">
        <v>63</v>
      </c>
      <c r="E10" s="68" t="s">
        <v>66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17" ht="15.75" x14ac:dyDescent="0.25">
      <c r="B11" s="65">
        <v>1</v>
      </c>
      <c r="C11" s="109" t="s">
        <v>93</v>
      </c>
      <c r="D11" s="112" t="s">
        <v>94</v>
      </c>
      <c r="E11" s="115" t="s">
        <v>102</v>
      </c>
      <c r="F11" s="78" t="s">
        <v>95</v>
      </c>
      <c r="G11" s="66">
        <v>1</v>
      </c>
      <c r="H11" s="83" t="str">
        <f>IF(I11="","",I11*G11)</f>
        <v/>
      </c>
      <c r="I11" s="67" t="str">
        <f>IF($C$2="","",$C$2)</f>
        <v/>
      </c>
      <c r="J11" s="66" t="str">
        <f t="shared" ref="J11:J16" si="0">IF(I11="",$F$9,IF(I11&gt;=$A$23,$C$23,IF(I11&gt;=$A$22,$C$22,IF(I11&gt;=$A$21,$C$21,IF(I11&gt;=$A$20,$C$20,$C$19)))))</f>
        <v>Введите уровень успешности каждого задания</v>
      </c>
    </row>
    <row r="12" spans="2:17" ht="15.75" x14ac:dyDescent="0.25">
      <c r="B12" s="65">
        <v>2</v>
      </c>
      <c r="C12" s="110"/>
      <c r="D12" s="113"/>
      <c r="E12" s="116"/>
      <c r="F12" s="78" t="s">
        <v>95</v>
      </c>
      <c r="G12" s="66">
        <v>1</v>
      </c>
      <c r="H12" s="83" t="str">
        <f t="shared" ref="H12:H16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7" ht="15.75" x14ac:dyDescent="0.25">
      <c r="B13" s="65">
        <v>3</v>
      </c>
      <c r="C13" s="110"/>
      <c r="D13" s="113"/>
      <c r="E13" s="116"/>
      <c r="F13" s="78" t="s">
        <v>95</v>
      </c>
      <c r="G13" s="66">
        <v>1</v>
      </c>
      <c r="H13" s="83" t="str">
        <f t="shared" si="1"/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7" ht="15.75" x14ac:dyDescent="0.25">
      <c r="B14" s="65">
        <v>4</v>
      </c>
      <c r="C14" s="111"/>
      <c r="D14" s="114"/>
      <c r="E14" s="117"/>
      <c r="F14" s="78" t="s">
        <v>95</v>
      </c>
      <c r="G14" s="66">
        <v>1</v>
      </c>
      <c r="H14" s="83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7" ht="63" x14ac:dyDescent="0.25">
      <c r="B15" s="65">
        <v>5</v>
      </c>
      <c r="C15" s="86" t="s">
        <v>96</v>
      </c>
      <c r="D15" s="82" t="s">
        <v>97</v>
      </c>
      <c r="E15" s="87" t="s">
        <v>103</v>
      </c>
      <c r="F15" s="78" t="s">
        <v>98</v>
      </c>
      <c r="G15" s="66">
        <v>4</v>
      </c>
      <c r="H15" s="83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7" ht="47.25" x14ac:dyDescent="0.25">
      <c r="B16" s="65">
        <v>6</v>
      </c>
      <c r="C16" s="86" t="s">
        <v>99</v>
      </c>
      <c r="D16" s="82" t="s">
        <v>100</v>
      </c>
      <c r="E16" s="87" t="s">
        <v>104</v>
      </c>
      <c r="F16" s="78" t="s">
        <v>98</v>
      </c>
      <c r="G16" s="66">
        <v>4</v>
      </c>
      <c r="H16" s="83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8" spans="1:3" ht="15.75" x14ac:dyDescent="0.25">
      <c r="A18" t="s">
        <v>79</v>
      </c>
      <c r="B18" t="s">
        <v>78</v>
      </c>
      <c r="C18" s="57" t="s">
        <v>68</v>
      </c>
    </row>
    <row r="19" spans="1:3" ht="15.75" x14ac:dyDescent="0.25">
      <c r="A19" s="56">
        <v>0</v>
      </c>
      <c r="B19" s="56">
        <f>A20-0.01</f>
        <v>0.28999999999999998</v>
      </c>
      <c r="C19" s="58" t="s">
        <v>69</v>
      </c>
    </row>
    <row r="20" spans="1:3" ht="15.75" x14ac:dyDescent="0.25">
      <c r="A20" s="56">
        <v>0.3</v>
      </c>
      <c r="B20" s="56">
        <f t="shared" ref="B20:B22" si="2">A21-0.01</f>
        <v>0.49</v>
      </c>
      <c r="C20" s="58" t="s">
        <v>70</v>
      </c>
    </row>
    <row r="21" spans="1:3" ht="15.75" x14ac:dyDescent="0.25">
      <c r="A21" s="56">
        <v>0.5</v>
      </c>
      <c r="B21" s="56">
        <f t="shared" si="2"/>
        <v>0.69</v>
      </c>
      <c r="C21" s="58" t="s">
        <v>84</v>
      </c>
    </row>
    <row r="22" spans="1:3" ht="15.75" x14ac:dyDescent="0.25">
      <c r="A22" s="56">
        <v>0.7</v>
      </c>
      <c r="B22" s="56">
        <f t="shared" si="2"/>
        <v>0.89</v>
      </c>
      <c r="C22" s="58" t="s">
        <v>71</v>
      </c>
    </row>
    <row r="23" spans="1:3" ht="15.75" x14ac:dyDescent="0.25">
      <c r="A23" s="56">
        <v>0.9</v>
      </c>
      <c r="B23" s="56">
        <v>1</v>
      </c>
      <c r="C23" s="58" t="s">
        <v>72</v>
      </c>
    </row>
  </sheetData>
  <sheetProtection algorithmName="SHA-512" hashValue="P6Aju9y3OIg9yiTDtvYhPDb3bJrIyJXVyEMzuuvxgG4pVAxwf6+Jz2x086oeuS2DNHgJ+rzRghkC57a8gcB7qA==" saltValue="5xdIfbUxY44mvtT0WLnidA==" spinCount="100000" sheet="1" objects="1" scenarios="1"/>
  <mergeCells count="3">
    <mergeCell ref="C11:C14"/>
    <mergeCell ref="D11:D14"/>
    <mergeCell ref="E11:E14"/>
  </mergeCells>
  <conditionalFormatting sqref="A19:C20 J11:J16">
    <cfRule type="expression" dxfId="1" priority="1">
      <formula>$I11&lt;$A$21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topLeftCell="A10" zoomScale="80" zoomScaleNormal="80" workbookViewId="0">
      <selection activeCell="C2" sqref="C2:N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14" ht="15.75" customHeight="1" x14ac:dyDescent="0.25">
      <c r="C1" s="118" t="s">
        <v>77</v>
      </c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2:14" s="62" customFormat="1" ht="15.75" thickBot="1" x14ac:dyDescent="0.3">
      <c r="B2" s="61" t="s">
        <v>73</v>
      </c>
      <c r="C2" s="84">
        <v>75</v>
      </c>
      <c r="D2" s="84">
        <v>88.9</v>
      </c>
      <c r="E2" s="84">
        <v>91.7</v>
      </c>
      <c r="F2" s="84">
        <v>94.4</v>
      </c>
      <c r="G2" s="84">
        <v>2.8</v>
      </c>
      <c r="H2" s="84">
        <v>27.8</v>
      </c>
      <c r="I2" s="84">
        <v>47.2</v>
      </c>
      <c r="J2" s="84">
        <v>19.399999999999999</v>
      </c>
      <c r="K2" s="84">
        <v>16.7</v>
      </c>
      <c r="L2" s="84">
        <v>25</v>
      </c>
      <c r="M2" s="84">
        <v>27.8</v>
      </c>
      <c r="N2" s="84">
        <v>16.7</v>
      </c>
    </row>
    <row r="3" spans="2:14" ht="26.25" thickBot="1" x14ac:dyDescent="0.3">
      <c r="C3" s="89">
        <v>1</v>
      </c>
      <c r="D3" s="90">
        <v>2</v>
      </c>
      <c r="E3" s="89">
        <v>3</v>
      </c>
      <c r="F3" s="90">
        <v>4</v>
      </c>
      <c r="G3" s="89" t="s">
        <v>85</v>
      </c>
      <c r="H3" s="89" t="s">
        <v>86</v>
      </c>
      <c r="I3" s="89" t="s">
        <v>87</v>
      </c>
      <c r="J3" s="89" t="s">
        <v>88</v>
      </c>
      <c r="K3" s="90" t="s">
        <v>89</v>
      </c>
      <c r="L3" s="90" t="s">
        <v>90</v>
      </c>
      <c r="M3" s="90" t="s">
        <v>91</v>
      </c>
      <c r="N3" s="90" t="s">
        <v>92</v>
      </c>
    </row>
    <row r="4" spans="2:14" x14ac:dyDescent="0.25">
      <c r="B4" s="71" t="s">
        <v>83</v>
      </c>
      <c r="C4" s="88">
        <f>IF(LEN(C3)&lt;4,1,1*LEFT(RIGHT(C3,3),1))</f>
        <v>1</v>
      </c>
      <c r="D4" s="88">
        <f t="shared" ref="D4:N4" si="0">IF(LEN(D3)&lt;4,1,1*LEFT(RIGHT(D3,3),1))</f>
        <v>1</v>
      </c>
      <c r="E4" s="88">
        <f t="shared" si="0"/>
        <v>1</v>
      </c>
      <c r="F4" s="88">
        <f t="shared" si="0"/>
        <v>1</v>
      </c>
      <c r="G4" s="88">
        <f t="shared" si="0"/>
        <v>1</v>
      </c>
      <c r="H4" s="88">
        <f t="shared" si="0"/>
        <v>2</v>
      </c>
      <c r="I4" s="88">
        <f t="shared" si="0"/>
        <v>3</v>
      </c>
      <c r="J4" s="88">
        <f t="shared" si="0"/>
        <v>4</v>
      </c>
      <c r="K4" s="88">
        <f t="shared" si="0"/>
        <v>1</v>
      </c>
      <c r="L4" s="88">
        <f t="shared" si="0"/>
        <v>2</v>
      </c>
      <c r="M4" s="88">
        <f t="shared" si="0"/>
        <v>3</v>
      </c>
      <c r="N4" s="88">
        <f t="shared" si="0"/>
        <v>4</v>
      </c>
    </row>
    <row r="5" spans="2:14" x14ac:dyDescent="0.25">
      <c r="B5" s="71" t="s">
        <v>81</v>
      </c>
      <c r="C5" s="88">
        <f>IF(LEN(C3)&lt;4,C3,LEFT(C3,LEN(C3)-4))</f>
        <v>1</v>
      </c>
      <c r="D5" s="88">
        <f t="shared" ref="D5:N5" si="1">IF(LEN(D3)&lt;4,D3,LEFT(D3,LEN(D3)-4))</f>
        <v>2</v>
      </c>
      <c r="E5" s="88">
        <f t="shared" si="1"/>
        <v>3</v>
      </c>
      <c r="F5" s="88">
        <f t="shared" si="1"/>
        <v>4</v>
      </c>
      <c r="G5" s="88" t="str">
        <f t="shared" si="1"/>
        <v>5</v>
      </c>
      <c r="H5" s="88" t="str">
        <f t="shared" si="1"/>
        <v>5</v>
      </c>
      <c r="I5" s="88" t="str">
        <f t="shared" si="1"/>
        <v>5</v>
      </c>
      <c r="J5" s="88" t="str">
        <f t="shared" si="1"/>
        <v>5</v>
      </c>
      <c r="K5" s="88" t="str">
        <f t="shared" si="1"/>
        <v>6</v>
      </c>
      <c r="L5" s="88" t="str">
        <f t="shared" si="1"/>
        <v>6</v>
      </c>
      <c r="M5" s="88" t="str">
        <f t="shared" si="1"/>
        <v>6</v>
      </c>
      <c r="N5" s="88" t="str">
        <f t="shared" si="1"/>
        <v>6</v>
      </c>
    </row>
    <row r="6" spans="2:14" x14ac:dyDescent="0.25">
      <c r="B6" s="71" t="s">
        <v>82</v>
      </c>
      <c r="C6" s="88">
        <f>C4*C2</f>
        <v>75</v>
      </c>
      <c r="D6" s="88">
        <f t="shared" ref="D6:N6" si="2">D4*D2</f>
        <v>88.9</v>
      </c>
      <c r="E6" s="88">
        <f t="shared" si="2"/>
        <v>91.7</v>
      </c>
      <c r="F6" s="88">
        <f t="shared" si="2"/>
        <v>94.4</v>
      </c>
      <c r="G6" s="88">
        <f t="shared" si="2"/>
        <v>2.8</v>
      </c>
      <c r="H6" s="88">
        <f t="shared" si="2"/>
        <v>55.6</v>
      </c>
      <c r="I6" s="88">
        <f t="shared" si="2"/>
        <v>141.60000000000002</v>
      </c>
      <c r="J6" s="88">
        <f t="shared" si="2"/>
        <v>77.599999999999994</v>
      </c>
      <c r="K6" s="88">
        <f t="shared" si="2"/>
        <v>16.7</v>
      </c>
      <c r="L6" s="88">
        <f t="shared" si="2"/>
        <v>50</v>
      </c>
      <c r="M6" s="88">
        <f t="shared" si="2"/>
        <v>83.4</v>
      </c>
      <c r="N6" s="88">
        <f t="shared" si="2"/>
        <v>66.8</v>
      </c>
    </row>
    <row r="7" spans="2:14" x14ac:dyDescent="0.25">
      <c r="C7" s="55" t="str">
        <f>АнализКл!C7</f>
        <v>КДР по литературе (11 кл.) 14.12.2018 г.</v>
      </c>
    </row>
    <row r="8" spans="2:14" x14ac:dyDescent="0.25">
      <c r="C8" s="55" t="s">
        <v>75</v>
      </c>
      <c r="D8" s="55" t="s">
        <v>74</v>
      </c>
    </row>
    <row r="9" spans="2:14" ht="21" x14ac:dyDescent="0.35">
      <c r="F9" s="80" t="str">
        <f>IF(COUNTIF(C2:N2,"")=0,"","Введите уровень успешности каждого задания")</f>
        <v/>
      </c>
    </row>
    <row r="10" spans="2:14" ht="94.5" x14ac:dyDescent="0.25">
      <c r="B10" s="81" t="s">
        <v>60</v>
      </c>
      <c r="C10" s="81" t="s">
        <v>62</v>
      </c>
      <c r="D10" s="81" t="s">
        <v>63</v>
      </c>
      <c r="E10" s="81" t="s">
        <v>66</v>
      </c>
      <c r="F10" s="76" t="s">
        <v>64</v>
      </c>
      <c r="G10" s="76" t="s">
        <v>65</v>
      </c>
      <c r="H10" s="76" t="s">
        <v>61</v>
      </c>
      <c r="I10" s="76" t="s">
        <v>67</v>
      </c>
      <c r="J10" s="76" t="s">
        <v>80</v>
      </c>
    </row>
    <row r="11" spans="2:14" ht="15.75" x14ac:dyDescent="0.25">
      <c r="B11" s="77">
        <f>АнализКл!B11</f>
        <v>1</v>
      </c>
      <c r="C11" s="109" t="str">
        <f>АнализКл!C11</f>
        <v>Сведения по теории и истории литературы</v>
      </c>
      <c r="D11" s="112" t="str">
        <f>АнализКл!D11</f>
        <v xml:space="preserve">1.1 – 1.14 </v>
      </c>
      <c r="E11" s="115" t="str">
        <f>АнализКл!E11</f>
        <v>1.1   1.2
1.5   1.6
2.1   2.2
2.5   3.1</v>
      </c>
      <c r="F11" s="78" t="str">
        <f>АнализКл!F11</f>
        <v>Б</v>
      </c>
      <c r="G11" s="66">
        <f>АнализКл!G11</f>
        <v>1</v>
      </c>
      <c r="H11" s="83">
        <f>IF(I11="","",I11*G11)</f>
        <v>0.75</v>
      </c>
      <c r="I11" s="79">
        <f t="shared" ref="I11:I16" si="3">IF(COUNTIFS($C$5:$N$5,$B11,$C$2:$N$2,"")=0,SUMIFS($C$6:$N$6,$C$5:$N$5,$B11)/$G11/100,"")</f>
        <v>0.75</v>
      </c>
      <c r="J11" s="78" t="str">
        <f t="shared" ref="J11:J16" si="4">IF(I11="",$F$9,IF(I11&gt;=$A$23,$C$23,IF(I11&gt;=$A$22,$C$22,IF(I11&gt;=$A$21,$C$21,IF(I11&gt;=$A$20,$C$20,$C$19)))))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14" ht="15.75" x14ac:dyDescent="0.25">
      <c r="B12" s="77">
        <f>АнализКл!B12</f>
        <v>2</v>
      </c>
      <c r="C12" s="110"/>
      <c r="D12" s="113"/>
      <c r="E12" s="116"/>
      <c r="F12" s="78" t="str">
        <f>АнализКл!F12</f>
        <v>Б</v>
      </c>
      <c r="G12" s="66">
        <f>АнализКл!G12</f>
        <v>1</v>
      </c>
      <c r="H12" s="83">
        <f t="shared" ref="H12:H16" si="5">IF(I12="","",I12*G12)</f>
        <v>0.88900000000000001</v>
      </c>
      <c r="I12" s="79">
        <f t="shared" si="3"/>
        <v>0.88900000000000001</v>
      </c>
      <c r="J12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14" ht="15.75" x14ac:dyDescent="0.25">
      <c r="B13" s="77">
        <f>АнализКл!B13</f>
        <v>3</v>
      </c>
      <c r="C13" s="110"/>
      <c r="D13" s="113"/>
      <c r="E13" s="116"/>
      <c r="F13" s="78" t="str">
        <f>АнализКл!F13</f>
        <v>Б</v>
      </c>
      <c r="G13" s="66">
        <f>АнализКл!G13</f>
        <v>1</v>
      </c>
      <c r="H13" s="83">
        <f t="shared" si="5"/>
        <v>0.91700000000000004</v>
      </c>
      <c r="I13" s="79">
        <f t="shared" si="3"/>
        <v>0.91700000000000004</v>
      </c>
      <c r="J13" s="78" t="str">
        <f t="shared" si="4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4" spans="2:14" ht="15.75" x14ac:dyDescent="0.25">
      <c r="B14" s="77">
        <f>АнализКл!B14</f>
        <v>4</v>
      </c>
      <c r="C14" s="111"/>
      <c r="D14" s="114"/>
      <c r="E14" s="117"/>
      <c r="F14" s="78" t="str">
        <f>АнализКл!F14</f>
        <v>Б</v>
      </c>
      <c r="G14" s="66">
        <f>АнализКл!G14</f>
        <v>1</v>
      </c>
      <c r="H14" s="83">
        <f t="shared" si="5"/>
        <v>0.94400000000000006</v>
      </c>
      <c r="I14" s="79">
        <f t="shared" si="3"/>
        <v>0.94400000000000006</v>
      </c>
      <c r="J14" s="78" t="str">
        <f t="shared" si="4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5" spans="2:14" ht="63" x14ac:dyDescent="0.25">
      <c r="B15" s="77">
        <f>АнализКл!B15</f>
        <v>5</v>
      </c>
      <c r="C15" s="91" t="str">
        <f>АнализКл!C15</f>
        <v>Роль и место данного фрагмента в эпическом произведении; тематика, проблематика и образность лирического произведения</v>
      </c>
      <c r="D15" s="82" t="str">
        <f>АнализКл!D15</f>
        <v>4.4; 5.11; 7.14; 7.18</v>
      </c>
      <c r="E15" s="87" t="str">
        <f>АнализКл!E15</f>
        <v>2.4   2.5
2.6   2.8
2.9   3.1</v>
      </c>
      <c r="F15" s="78" t="str">
        <f>АнализКл!F15</f>
        <v>П</v>
      </c>
      <c r="G15" s="66">
        <f>АнализКл!G15</f>
        <v>4</v>
      </c>
      <c r="H15" s="83">
        <f t="shared" si="5"/>
        <v>2.7760000000000002</v>
      </c>
      <c r="I15" s="79">
        <f t="shared" si="3"/>
        <v>0.69400000000000006</v>
      </c>
      <c r="J15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14" ht="47.25" x14ac:dyDescent="0.25">
      <c r="B16" s="77">
        <f>АнализКл!B16</f>
        <v>6</v>
      </c>
      <c r="C16" s="86" t="str">
        <f>АнализКл!C16</f>
        <v>Включение анализируемого материала в литературный контекст</v>
      </c>
      <c r="D16" s="82" t="str">
        <f>АнализКл!D16</f>
        <v>2.1- 8.3</v>
      </c>
      <c r="E16" s="87" t="str">
        <f>АнализКл!E16</f>
        <v>1.4   2.4
2.7   2.9
3.1</v>
      </c>
      <c r="F16" s="78" t="str">
        <f>АнализКл!F16</f>
        <v>П</v>
      </c>
      <c r="G16" s="66">
        <f>АнализКл!G16</f>
        <v>4</v>
      </c>
      <c r="H16" s="83">
        <f t="shared" si="5"/>
        <v>2.1690000000000005</v>
      </c>
      <c r="I16" s="79">
        <f t="shared" si="3"/>
        <v>0.54225000000000012</v>
      </c>
      <c r="J16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8" spans="1:3" ht="15.75" x14ac:dyDescent="0.25">
      <c r="A18" s="72" t="s">
        <v>79</v>
      </c>
      <c r="B18" s="72" t="s">
        <v>78</v>
      </c>
      <c r="C18" s="73" t="s">
        <v>68</v>
      </c>
    </row>
    <row r="19" spans="1:3" ht="15.75" x14ac:dyDescent="0.25">
      <c r="A19" s="74">
        <v>0</v>
      </c>
      <c r="B19" s="74">
        <f>A20-0.01</f>
        <v>0.28999999999999998</v>
      </c>
      <c r="C19" s="75" t="s">
        <v>69</v>
      </c>
    </row>
    <row r="20" spans="1:3" ht="15.75" x14ac:dyDescent="0.25">
      <c r="A20" s="74">
        <v>0.3</v>
      </c>
      <c r="B20" s="74">
        <f t="shared" ref="B20:B22" si="6">A21-0.01</f>
        <v>0.49</v>
      </c>
      <c r="C20" s="75" t="s">
        <v>70</v>
      </c>
    </row>
    <row r="21" spans="1:3" ht="15.75" x14ac:dyDescent="0.25">
      <c r="A21" s="74">
        <v>0.5</v>
      </c>
      <c r="B21" s="74">
        <f t="shared" si="6"/>
        <v>0.69</v>
      </c>
      <c r="C21" s="75" t="s">
        <v>84</v>
      </c>
    </row>
    <row r="22" spans="1:3" ht="15.75" x14ac:dyDescent="0.25">
      <c r="A22" s="74">
        <v>0.7</v>
      </c>
      <c r="B22" s="74">
        <f t="shared" si="6"/>
        <v>0.89</v>
      </c>
      <c r="C22" s="75" t="s">
        <v>71</v>
      </c>
    </row>
    <row r="23" spans="1:3" ht="15.75" x14ac:dyDescent="0.25">
      <c r="A23" s="74">
        <v>0.9</v>
      </c>
      <c r="B23" s="74">
        <v>1</v>
      </c>
      <c r="C23" s="75" t="s">
        <v>72</v>
      </c>
    </row>
  </sheetData>
  <sheetProtection algorithmName="SHA-512" hashValue="KCGCN8PfzbldeWPKBqg8GbrVvHIbHH5EUTEAntsuODDCPBp2NBpkIWKeT1idvrhp1kdd6P4QNl+V6raEIxw1FQ==" saltValue="uZC7hp00Vpnr3pvX8wEz7A==" spinCount="100000" sheet="1" objects="1" scenarios="1"/>
  <mergeCells count="4">
    <mergeCell ref="C1:N1"/>
    <mergeCell ref="C11:C14"/>
    <mergeCell ref="D11:D14"/>
    <mergeCell ref="E11:E14"/>
  </mergeCells>
  <conditionalFormatting sqref="A19:C20 J11:J16">
    <cfRule type="expression" dxfId="0" priority="1">
      <formula>$I11&lt;$A$21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2017-01-14T08:25:03Z</cp:lastPrinted>
  <dcterms:created xsi:type="dcterms:W3CDTF">2006-09-28T05:33:49Z</dcterms:created>
  <dcterms:modified xsi:type="dcterms:W3CDTF">2019-03-27T13:50:10Z</dcterms:modified>
</cp:coreProperties>
</file>