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_FilterDatabase" localSheetId="3" hidden="1">АнализОО!$C$2:$T$2</definedName>
    <definedName name="_xlnm.Print_Area" localSheetId="2">АнализКл!$A$7:$J$34</definedName>
    <definedName name="_xlnm.Print_Area" localSheetId="3">АнализОО!$A$7:$K$34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I27" i="26" l="1"/>
  <c r="J27" i="26" s="1"/>
  <c r="G27" i="26"/>
  <c r="F27" i="26"/>
  <c r="E27" i="26"/>
  <c r="D27" i="26"/>
  <c r="C27" i="26"/>
  <c r="B27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1" i="26"/>
  <c r="D21" i="26"/>
  <c r="E21" i="26"/>
  <c r="F21" i="26"/>
  <c r="G21" i="26"/>
  <c r="C22" i="26"/>
  <c r="D22" i="26"/>
  <c r="E22" i="26"/>
  <c r="F22" i="26"/>
  <c r="G22" i="26"/>
  <c r="C23" i="26"/>
  <c r="D23" i="26"/>
  <c r="E23" i="26"/>
  <c r="F23" i="26"/>
  <c r="G23" i="26"/>
  <c r="C24" i="26"/>
  <c r="D24" i="26"/>
  <c r="E24" i="26"/>
  <c r="F24" i="26"/>
  <c r="G24" i="26"/>
  <c r="C25" i="26"/>
  <c r="D25" i="26"/>
  <c r="E25" i="26"/>
  <c r="F25" i="26"/>
  <c r="G25" i="26"/>
  <c r="C26" i="26"/>
  <c r="D26" i="26"/>
  <c r="E26" i="26"/>
  <c r="F26" i="26"/>
  <c r="G26" i="26"/>
  <c r="C7" i="26"/>
  <c r="T5" i="26"/>
  <c r="T4" i="26"/>
  <c r="T6" i="26" s="1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27" i="25"/>
  <c r="H27" i="26" l="1"/>
  <c r="H27" i="25"/>
  <c r="H26" i="25"/>
  <c r="H13" i="25"/>
  <c r="C11" i="26" l="1"/>
  <c r="D11" i="26"/>
  <c r="E11" i="26"/>
  <c r="F11" i="26"/>
  <c r="G11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C5" i="26"/>
  <c r="H25" i="25" l="1"/>
  <c r="H24" i="25" l="1"/>
  <c r="D4" i="26" l="1"/>
  <c r="D6" i="26" s="1"/>
  <c r="I12" i="26" s="1"/>
  <c r="H12" i="26" s="1"/>
  <c r="E4" i="26"/>
  <c r="E6" i="26" s="1"/>
  <c r="F4" i="26"/>
  <c r="F6" i="26" s="1"/>
  <c r="I13" i="26" s="1"/>
  <c r="H13" i="26" s="1"/>
  <c r="G4" i="26"/>
  <c r="G6" i="26" s="1"/>
  <c r="H4" i="26"/>
  <c r="H6" i="26" s="1"/>
  <c r="I15" i="26" s="1"/>
  <c r="H15" i="26" s="1"/>
  <c r="I4" i="26"/>
  <c r="I6" i="26" s="1"/>
  <c r="J4" i="26"/>
  <c r="J6" i="26" s="1"/>
  <c r="I17" i="26" s="1"/>
  <c r="H17" i="26" s="1"/>
  <c r="K4" i="26"/>
  <c r="K6" i="26" s="1"/>
  <c r="L4" i="26"/>
  <c r="L6" i="26" s="1"/>
  <c r="I19" i="26" s="1"/>
  <c r="H19" i="26" s="1"/>
  <c r="M4" i="26"/>
  <c r="M6" i="26" s="1"/>
  <c r="N4" i="26"/>
  <c r="N6" i="26" s="1"/>
  <c r="I20" i="26" s="1"/>
  <c r="H20" i="26" s="1"/>
  <c r="O4" i="26"/>
  <c r="O6" i="26" s="1"/>
  <c r="P4" i="26"/>
  <c r="P6" i="26" s="1"/>
  <c r="Q4" i="26"/>
  <c r="Q6" i="26" s="1"/>
  <c r="R4" i="26"/>
  <c r="R6" i="26" s="1"/>
  <c r="I24" i="26" s="1"/>
  <c r="H24" i="26" s="1"/>
  <c r="S4" i="26"/>
  <c r="S6" i="26" s="1"/>
  <c r="H19" i="25"/>
  <c r="H20" i="25"/>
  <c r="H21" i="25"/>
  <c r="H22" i="25"/>
  <c r="I25" i="26" l="1"/>
  <c r="H25" i="26" s="1"/>
  <c r="I26" i="26"/>
  <c r="H26" i="26" s="1"/>
  <c r="I23" i="26"/>
  <c r="H23" i="26" s="1"/>
  <c r="I21" i="26"/>
  <c r="H21" i="26" s="1"/>
  <c r="I18" i="26"/>
  <c r="H18" i="26" s="1"/>
  <c r="I16" i="26"/>
  <c r="H16" i="26" s="1"/>
  <c r="I14" i="26"/>
  <c r="H14" i="26" s="1"/>
  <c r="I22" i="26"/>
  <c r="H22" i="26" s="1"/>
  <c r="H23" i="25"/>
  <c r="C4" i="26" l="1"/>
  <c r="C6" i="26" s="1"/>
  <c r="I11" i="26" l="1"/>
  <c r="H11" i="26" s="1"/>
  <c r="H18" i="25"/>
  <c r="H17" i="25"/>
  <c r="H16" i="25"/>
  <c r="H15" i="25"/>
  <c r="H14" i="25"/>
  <c r="I12" i="25"/>
  <c r="H12" i="25" s="1"/>
  <c r="I11" i="25"/>
  <c r="H11" i="25" s="1"/>
  <c r="F9" i="26" l="1"/>
  <c r="J25" i="26" s="1"/>
  <c r="F9" i="25"/>
  <c r="J27" i="25" s="1"/>
  <c r="J26" i="25" l="1"/>
  <c r="J13" i="25"/>
  <c r="J24" i="25"/>
  <c r="J25" i="25"/>
  <c r="J23" i="26"/>
  <c r="J24" i="26"/>
  <c r="J16" i="25"/>
  <c r="J22" i="25"/>
  <c r="J21" i="25"/>
  <c r="J20" i="25"/>
  <c r="J23" i="25"/>
  <c r="J19" i="25"/>
  <c r="J12" i="26"/>
  <c r="J22" i="26"/>
  <c r="J26" i="26"/>
  <c r="J14" i="26"/>
  <c r="J21" i="26"/>
  <c r="J11" i="26"/>
  <c r="J18" i="26"/>
  <c r="J13" i="26"/>
  <c r="J20" i="26"/>
  <c r="J15" i="26"/>
  <c r="J16" i="26"/>
  <c r="J17" i="26"/>
  <c r="J19" i="26"/>
  <c r="J12" i="25"/>
  <c r="J17" i="25"/>
  <c r="J14" i="25"/>
  <c r="J18" i="25"/>
  <c r="J15" i="25"/>
  <c r="J11" i="25"/>
  <c r="B33" i="26"/>
  <c r="B32" i="26"/>
  <c r="B31" i="26"/>
  <c r="B30" i="26"/>
  <c r="B31" i="25"/>
  <c r="B32" i="25"/>
  <c r="B33" i="25"/>
  <c r="B3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<sst xmlns="http://schemas.openxmlformats.org/spreadsheetml/2006/main" count="222" uniqueCount="125">
  <si>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</si>
  <si>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</si>
  <si>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</si>
  <si>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</si>
  <si>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</si>
  <si>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</si>
  <si>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</si>
  <si>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</si>
  <si>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</si>
  <si>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</si>
  <si>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</si>
  <si>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</si>
  <si>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</si>
  <si>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</si>
  <si>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</si>
  <si>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</si>
  <si>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</si>
  <si>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</si>
  <si>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</si>
  <si>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</si>
  <si>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</si>
  <si>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</si>
  <si>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</si>
  <si>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</si>
  <si>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</si>
  <si>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</si>
  <si>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</si>
  <si>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</si>
  <si>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</si>
  <si>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</si>
  <si>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</si>
  <si>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</si>
  <si>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</si>
  <si>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</si>
  <si>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</si>
  <si>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</si>
  <si>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</si>
  <si>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</si>
  <si>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</si>
  <si>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</si>
  <si>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</si>
  <si>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</si>
  <si>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</si>
  <si>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</si>
  <si>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</si>
  <si>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</si>
  <si>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</si>
  <si>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</si>
  <si>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</si>
  <si>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</si>
  <si>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</si>
  <si>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</si>
  <si>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</si>
  <si>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</si>
  <si>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</si>
  <si>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</si>
  <si>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</si>
  <si>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</si>
  <si>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</si>
  <si>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</si>
  <si>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</si>
  <si>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</si>
  <si>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</si>
  <si>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</si>
  <si>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</si>
  <si>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</si>
  <si>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</si>
  <si>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</si>
  <si>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</si>
  <si>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</si>
  <si>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</si>
  <si>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</si>
  <si>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</si>
  <si>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</si>
  <si>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</si>
  <si>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</si>
  <si>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</si>
  <si>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</si>
  <si>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</si>
  <si>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</si>
  <si>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</si>
  <si>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</si>
  <si>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</si>
  <si>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</si>
  <si>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</si>
  <si>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 xml:space="preserve">Орфоэпические нормы (постановка ударения) </t>
  </si>
  <si>
    <t xml:space="preserve">9.1 </t>
  </si>
  <si>
    <t xml:space="preserve">1.1 </t>
  </si>
  <si>
    <t xml:space="preserve">Базовый </t>
  </si>
  <si>
    <t xml:space="preserve">Лексические нормы (употребление слова в соответствии с точным лексическим значением) </t>
  </si>
  <si>
    <t xml:space="preserve">9. 2 </t>
  </si>
  <si>
    <t xml:space="preserve">Морфологические нормы (образование форм слова) </t>
  </si>
  <si>
    <t xml:space="preserve">9.3 </t>
  </si>
  <si>
    <t xml:space="preserve">Правописание корней </t>
  </si>
  <si>
    <t xml:space="preserve">6.5 </t>
  </si>
  <si>
    <t xml:space="preserve">Правописание приставок </t>
  </si>
  <si>
    <t xml:space="preserve">6.6 </t>
  </si>
  <si>
    <t xml:space="preserve">Правописание суффиксов различных частей речи личных окончаний </t>
  </si>
  <si>
    <t xml:space="preserve">6.7 </t>
  </si>
  <si>
    <t xml:space="preserve">Правописание личных окончаний глаголов и суффиксов причастий </t>
  </si>
  <si>
    <t xml:space="preserve">6.10 </t>
  </si>
  <si>
    <t xml:space="preserve">Правописание НЕ, НИ с разными частями речи </t>
  </si>
  <si>
    <t xml:space="preserve">6.11; 6.13 </t>
  </si>
  <si>
    <t xml:space="preserve">Слитное, раздельное, дефисное написание слов </t>
  </si>
  <si>
    <t xml:space="preserve">6.16 </t>
  </si>
  <si>
    <t xml:space="preserve">Правописание -Н-, -НН- в разных частях речи </t>
  </si>
  <si>
    <t xml:space="preserve">6.8 </t>
  </si>
  <si>
    <t xml:space="preserve">Знаки препинания в ССП и простом предложении с однородными членами  </t>
  </si>
  <si>
    <t xml:space="preserve">7.2; 7.18 </t>
  </si>
  <si>
    <t xml:space="preserve">Знаки препинания в предложениях с обособленными членами </t>
  </si>
  <si>
    <t xml:space="preserve">7.7 </t>
  </si>
  <si>
    <t xml:space="preserve">Знаки препинания при словах и конструкциях, грамматически не связанных с членами предложения </t>
  </si>
  <si>
    <t xml:space="preserve">7.8 </t>
  </si>
  <si>
    <t xml:space="preserve">Знаки препинания в СПП </t>
  </si>
  <si>
    <t xml:space="preserve">7.12 </t>
  </si>
  <si>
    <t xml:space="preserve">Знаки препинания в СП с разными видами связи </t>
  </si>
  <si>
    <t xml:space="preserve">7.13; 7.15 </t>
  </si>
  <si>
    <t xml:space="preserve">Лексические нормы (исправление лексических ошибок) </t>
  </si>
  <si>
    <t xml:space="preserve">9.2 </t>
  </si>
  <si>
    <t>11
1 б</t>
  </si>
  <si>
    <t>11
2 б</t>
  </si>
  <si>
    <t>Пунктуационный анализ текста</t>
  </si>
  <si>
    <t>7.16 – 7.19</t>
  </si>
  <si>
    <t>1.1</t>
  </si>
  <si>
    <t>КДР по русскому языку (10 кл.) 19.12.2018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</si>
</sst>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</cellStyleXfs>
  <cellXfs count="111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0" fontId="20" fillId="7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>
      <alignment horizontal="center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Процентный" xfId="3" builtinId="5"/>
    <cellStyle name="Процентный 2" xf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S34"/>
  <sheetViews>
    <sheetView zoomScale="80" zoomScaleNormal="80" workbookViewId="0">
      <selection activeCell="D27" sqref="D27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7" width="6.140625" customWidth="1"/>
  </cols>
  <sheetData>
    <row r="2" spans="2:19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2:19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  <c r="N3" s="70">
        <v>12</v>
      </c>
      <c r="O3" s="69">
        <v>13</v>
      </c>
      <c r="P3" s="70">
        <v>14</v>
      </c>
      <c r="Q3" s="69">
        <v>15</v>
      </c>
      <c r="R3" s="70">
        <v>16</v>
      </c>
      <c r="S3" s="69">
        <v>17</v>
      </c>
    </row>
    <row r="4" spans="2:19" x14ac:dyDescent="0.25">
      <c r="C4" s="8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19" x14ac:dyDescent="0.25">
      <c r="C5" s="84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19" x14ac:dyDescent="0.25">
      <c r="C6" s="84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2:19" x14ac:dyDescent="0.25">
      <c r="C7" s="55" t="s">
        <v>124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19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9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9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9" ht="31.5" x14ac:dyDescent="0.25">
      <c r="B11" s="65">
        <v>1</v>
      </c>
      <c r="C11" s="86" t="s">
        <v>85</v>
      </c>
      <c r="D11" s="82" t="s">
        <v>86</v>
      </c>
      <c r="E11" s="87" t="s">
        <v>87</v>
      </c>
      <c r="F11" s="78" t="s">
        <v>88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7" si="0">IF(I11="",$F$9,IF(I11&gt;=$A$34,$C$34,IF(I11&gt;=$A$33,$C$33,IF(I11&gt;=$A$32,$C$32,IF(I11&gt;=$A$31,$C$31,$C$30)))))</f>
        <v>Введите уровень успешности каждого задания</v>
      </c>
    </row>
    <row r="12" spans="2:19" ht="47.25" x14ac:dyDescent="0.25">
      <c r="B12" s="65">
        <v>2</v>
      </c>
      <c r="C12" s="86" t="s">
        <v>89</v>
      </c>
      <c r="D12" s="82" t="s">
        <v>90</v>
      </c>
      <c r="E12" s="87" t="s">
        <v>87</v>
      </c>
      <c r="F12" s="78" t="s">
        <v>88</v>
      </c>
      <c r="G12" s="66">
        <v>1</v>
      </c>
      <c r="H12" s="83" t="str">
        <f t="shared" ref="H12:H23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9" ht="31.5" x14ac:dyDescent="0.25">
      <c r="B13" s="65">
        <v>3</v>
      </c>
      <c r="C13" s="85" t="s">
        <v>117</v>
      </c>
      <c r="D13" s="82" t="s">
        <v>118</v>
      </c>
      <c r="E13" s="87" t="s">
        <v>87</v>
      </c>
      <c r="F13" s="78" t="s">
        <v>88</v>
      </c>
      <c r="G13" s="66">
        <v>1</v>
      </c>
      <c r="H13" s="83" t="str">
        <f>IF(I13="","",I13*G13)</f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9" ht="31.5" x14ac:dyDescent="0.25">
      <c r="B14" s="65">
        <v>4</v>
      </c>
      <c r="C14" s="85" t="s">
        <v>91</v>
      </c>
      <c r="D14" s="82" t="s">
        <v>92</v>
      </c>
      <c r="E14" s="87" t="s">
        <v>87</v>
      </c>
      <c r="F14" s="78" t="s">
        <v>88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9" ht="15.75" x14ac:dyDescent="0.25">
      <c r="B15" s="65">
        <v>5</v>
      </c>
      <c r="C15" s="85" t="s">
        <v>93</v>
      </c>
      <c r="D15" s="82" t="s">
        <v>94</v>
      </c>
      <c r="E15" s="87" t="s">
        <v>87</v>
      </c>
      <c r="F15" s="78" t="s">
        <v>88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9" ht="15.75" x14ac:dyDescent="0.25">
      <c r="B16" s="65">
        <v>6</v>
      </c>
      <c r="C16" s="85" t="s">
        <v>95</v>
      </c>
      <c r="D16" s="82" t="s">
        <v>96</v>
      </c>
      <c r="E16" s="87" t="s">
        <v>87</v>
      </c>
      <c r="F16" s="78" t="s">
        <v>88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31.5" x14ac:dyDescent="0.25">
      <c r="B17" s="65">
        <v>7</v>
      </c>
      <c r="C17" s="85" t="s">
        <v>97</v>
      </c>
      <c r="D17" s="82" t="s">
        <v>98</v>
      </c>
      <c r="E17" s="87" t="s">
        <v>87</v>
      </c>
      <c r="F17" s="78" t="s">
        <v>88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5" t="s">
        <v>99</v>
      </c>
      <c r="D18" s="82" t="s">
        <v>100</v>
      </c>
      <c r="E18" s="87" t="s">
        <v>87</v>
      </c>
      <c r="F18" s="78" t="s">
        <v>88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5" t="s">
        <v>101</v>
      </c>
      <c r="D19" s="82" t="s">
        <v>102</v>
      </c>
      <c r="E19" s="87" t="s">
        <v>87</v>
      </c>
      <c r="F19" s="78" t="s">
        <v>88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10</v>
      </c>
      <c r="C20" s="85" t="s">
        <v>103</v>
      </c>
      <c r="D20" s="82" t="s">
        <v>104</v>
      </c>
      <c r="E20" s="87" t="s">
        <v>87</v>
      </c>
      <c r="F20" s="78" t="s">
        <v>88</v>
      </c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1" spans="1:10" ht="31.5" x14ac:dyDescent="0.25">
      <c r="B21" s="65">
        <v>11</v>
      </c>
      <c r="C21" s="85" t="s">
        <v>105</v>
      </c>
      <c r="D21" s="82" t="s">
        <v>106</v>
      </c>
      <c r="E21" s="87" t="s">
        <v>87</v>
      </c>
      <c r="F21" s="78" t="s">
        <v>88</v>
      </c>
      <c r="G21" s="66">
        <v>1</v>
      </c>
      <c r="H21" s="83" t="str">
        <f t="shared" si="1"/>
        <v/>
      </c>
      <c r="I21" s="67" t="str">
        <f>IF($M$2="","",$M$2)</f>
        <v/>
      </c>
      <c r="J21" s="66" t="str">
        <f t="shared" si="0"/>
        <v>Введите уровень успешности каждого задания</v>
      </c>
    </row>
    <row r="22" spans="1:10" ht="31.5" x14ac:dyDescent="0.25">
      <c r="B22" s="65">
        <v>12</v>
      </c>
      <c r="C22" s="85" t="s">
        <v>107</v>
      </c>
      <c r="D22" s="82" t="s">
        <v>108</v>
      </c>
      <c r="E22" s="87" t="s">
        <v>87</v>
      </c>
      <c r="F22" s="78" t="s">
        <v>88</v>
      </c>
      <c r="G22" s="66">
        <v>2</v>
      </c>
      <c r="H22" s="83" t="str">
        <f t="shared" si="1"/>
        <v/>
      </c>
      <c r="I22" s="67" t="str">
        <f>IF($N$2="","",$N$2)</f>
        <v/>
      </c>
      <c r="J22" s="66" t="str">
        <f t="shared" si="0"/>
        <v>Введите уровень успешности каждого задания</v>
      </c>
    </row>
    <row r="23" spans="1:10" ht="31.5" x14ac:dyDescent="0.25">
      <c r="B23" s="65">
        <v>13</v>
      </c>
      <c r="C23" s="85" t="s">
        <v>109</v>
      </c>
      <c r="D23" s="82" t="s">
        <v>110</v>
      </c>
      <c r="E23" s="87" t="s">
        <v>87</v>
      </c>
      <c r="F23" s="78" t="s">
        <v>88</v>
      </c>
      <c r="G23" s="66">
        <v>1</v>
      </c>
      <c r="H23" s="83" t="str">
        <f t="shared" si="1"/>
        <v/>
      </c>
      <c r="I23" s="67" t="str">
        <f t="shared" ref="I23" si="2">IF($O$2="","",$O$2)</f>
        <v/>
      </c>
      <c r="J23" s="66" t="str">
        <f t="shared" si="0"/>
        <v>Введите уровень успешности каждого задания</v>
      </c>
    </row>
    <row r="24" spans="1:10" ht="47.25" x14ac:dyDescent="0.25">
      <c r="B24" s="65">
        <v>14</v>
      </c>
      <c r="C24" s="85" t="s">
        <v>111</v>
      </c>
      <c r="D24" s="82" t="s">
        <v>112</v>
      </c>
      <c r="E24" s="87" t="s">
        <v>87</v>
      </c>
      <c r="F24" s="78" t="s">
        <v>88</v>
      </c>
      <c r="G24" s="66">
        <v>1</v>
      </c>
      <c r="H24" s="83" t="str">
        <f t="shared" ref="H24:H26" si="3">IF(I24="","",I24*G24)</f>
        <v/>
      </c>
      <c r="I24" s="67" t="str">
        <f>IF($P$2="","",$P$2)</f>
        <v/>
      </c>
      <c r="J24" s="66" t="str">
        <f t="shared" si="0"/>
        <v>Введите уровень успешности каждого задания</v>
      </c>
    </row>
    <row r="25" spans="1:10" ht="15.75" x14ac:dyDescent="0.25">
      <c r="B25" s="65">
        <v>15</v>
      </c>
      <c r="C25" s="85" t="s">
        <v>113</v>
      </c>
      <c r="D25" s="82" t="s">
        <v>114</v>
      </c>
      <c r="E25" s="87" t="s">
        <v>87</v>
      </c>
      <c r="F25" s="78" t="s">
        <v>88</v>
      </c>
      <c r="G25" s="66">
        <v>1</v>
      </c>
      <c r="H25" s="83" t="str">
        <f t="shared" si="3"/>
        <v/>
      </c>
      <c r="I25" s="67" t="str">
        <f>IF($Q$2="","",$Q$2)</f>
        <v/>
      </c>
      <c r="J25" s="66" t="str">
        <f t="shared" si="0"/>
        <v>Введите уровень успешности каждого задания</v>
      </c>
    </row>
    <row r="26" spans="1:10" ht="31.5" x14ac:dyDescent="0.25">
      <c r="B26" s="65">
        <v>16</v>
      </c>
      <c r="C26" s="85" t="s">
        <v>115</v>
      </c>
      <c r="D26" s="82" t="s">
        <v>116</v>
      </c>
      <c r="E26" s="87" t="s">
        <v>87</v>
      </c>
      <c r="F26" s="78" t="s">
        <v>88</v>
      </c>
      <c r="G26" s="66">
        <v>1</v>
      </c>
      <c r="H26" s="83" t="str">
        <f t="shared" si="3"/>
        <v/>
      </c>
      <c r="I26" s="67" t="str">
        <f>IF($R$2="","",$R$2)</f>
        <v/>
      </c>
      <c r="J26" s="66" t="str">
        <f t="shared" si="0"/>
        <v>Введите уровень успешности каждого задания</v>
      </c>
    </row>
    <row r="27" spans="1:10" ht="15.75" x14ac:dyDescent="0.25">
      <c r="B27" s="65">
        <v>17</v>
      </c>
      <c r="C27" s="85" t="s">
        <v>121</v>
      </c>
      <c r="D27" s="91" t="s">
        <v>122</v>
      </c>
      <c r="E27" s="87" t="s">
        <v>123</v>
      </c>
      <c r="F27" s="78" t="s">
        <v>88</v>
      </c>
      <c r="G27" s="66">
        <v>1</v>
      </c>
      <c r="H27" s="83" t="str">
        <f t="shared" ref="H27" si="4">IF(I27="","",I27*G27)</f>
        <v/>
      </c>
      <c r="I27" s="67" t="str">
        <f>IF($S$2="","",$S$2)</f>
        <v/>
      </c>
      <c r="J27" s="66" t="str">
        <f t="shared" si="0"/>
        <v>Введите уровень успешности каждого задания</v>
      </c>
    </row>
    <row r="29" spans="1:10" ht="15.75" x14ac:dyDescent="0.25">
      <c r="A29" t="s">
        <v>79</v>
      </c>
      <c r="B29" t="s">
        <v>78</v>
      </c>
      <c r="C29" s="57" t="s">
        <v>68</v>
      </c>
    </row>
    <row r="30" spans="1:10" ht="15.75" x14ac:dyDescent="0.25">
      <c r="A30" s="56">
        <v>0</v>
      </c>
      <c r="B30" s="56">
        <f>A31-0.01</f>
        <v>0.28999999999999998</v>
      </c>
      <c r="C30" s="58" t="s">
        <v>69</v>
      </c>
    </row>
    <row r="31" spans="1:10" ht="15.75" x14ac:dyDescent="0.25">
      <c r="A31" s="56">
        <v>0.3</v>
      </c>
      <c r="B31" s="56">
        <f t="shared" ref="B31:B33" si="5">A32-0.01</f>
        <v>0.49</v>
      </c>
      <c r="C31" s="58" t="s">
        <v>70</v>
      </c>
    </row>
    <row r="32" spans="1:10" ht="15.75" x14ac:dyDescent="0.25">
      <c r="A32" s="56">
        <v>0.5</v>
      </c>
      <c r="B32" s="56">
        <f t="shared" si="5"/>
        <v>0.69</v>
      </c>
      <c r="C32" s="58" t="s">
        <v>84</v>
      </c>
    </row>
    <row r="33" spans="1:3" ht="15.75" x14ac:dyDescent="0.25">
      <c r="A33" s="56">
        <v>0.7</v>
      </c>
      <c r="B33" s="56">
        <f t="shared" si="5"/>
        <v>0.89</v>
      </c>
      <c r="C33" s="58" t="s">
        <v>71</v>
      </c>
    </row>
    <row r="34" spans="1:3" ht="15.75" x14ac:dyDescent="0.25">
      <c r="A34" s="56">
        <v>0.9</v>
      </c>
      <c r="B34" s="56">
        <v>1</v>
      </c>
      <c r="C34" s="58" t="s">
        <v>72</v>
      </c>
    </row>
  </sheetData>
  <sheetProtection algorithmName="SHA-512" hashValue="bnNaFxF3qW6Ik5yannBm5+1YQQIVGIVIDPhD4r3Kq9XZhtigBcgwLUQ6Gjy3PDm6gNZGNJXzlu7WXbQSW/sOvg==" saltValue="qR0X7Ecp/mPvQxSTo1dvVw==" spinCount="100000" sheet="1" objects="1" scenarios="1"/>
  <conditionalFormatting sqref="A30:C31 J11:J26">
    <cfRule type="expression" dxfId="3" priority="2">
      <formula>$I11&lt;$A$32</formula>
    </cfRule>
  </conditionalFormatting>
  <conditionalFormatting sqref="J27">
    <cfRule type="expression" dxfId="2" priority="1">
      <formula>$I27&lt;$A$32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T34"/>
  <sheetViews>
    <sheetView tabSelected="1" zoomScale="80" zoomScaleNormal="80" workbookViewId="0">
      <selection activeCell="C2" sqref="C2:T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20" ht="15.75" customHeight="1" thickBot="1" x14ac:dyDescent="0.3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2:20" s="62" customFormat="1" ht="15.75" thickBot="1" x14ac:dyDescent="0.3">
      <c r="B2" s="61" t="s">
        <v>73</v>
      </c>
      <c r="C2" s="110">
        <v>34.833333333333336</v>
      </c>
      <c r="D2" s="110">
        <v>31</v>
      </c>
      <c r="E2" s="110">
        <v>82.333333333333343</v>
      </c>
      <c r="F2" s="110">
        <v>83.333333333333343</v>
      </c>
      <c r="G2" s="110">
        <v>84.833333333333343</v>
      </c>
      <c r="H2" s="110">
        <v>80.5</v>
      </c>
      <c r="I2" s="110">
        <v>67.166666666666657</v>
      </c>
      <c r="J2" s="110">
        <v>70.166666666666671</v>
      </c>
      <c r="K2" s="110">
        <v>76.166666666666671</v>
      </c>
      <c r="L2" s="110">
        <v>67</v>
      </c>
      <c r="M2" s="110">
        <v>75.333333333333329</v>
      </c>
      <c r="N2" s="110">
        <v>39.5</v>
      </c>
      <c r="O2" s="110">
        <v>51</v>
      </c>
      <c r="P2" s="110">
        <v>62.5</v>
      </c>
      <c r="Q2" s="110">
        <v>72.833333333333343</v>
      </c>
      <c r="R2" s="110">
        <v>64.833333333333329</v>
      </c>
      <c r="S2" s="110">
        <v>40.666666666666664</v>
      </c>
      <c r="T2" s="110">
        <v>34.166666666666664</v>
      </c>
    </row>
    <row r="3" spans="2:20" ht="25.5" x14ac:dyDescent="0.25">
      <c r="C3" s="89">
        <v>1</v>
      </c>
      <c r="D3" s="89">
        <v>2</v>
      </c>
      <c r="E3" s="89">
        <v>3</v>
      </c>
      <c r="F3" s="89">
        <v>4</v>
      </c>
      <c r="G3" s="89">
        <v>5</v>
      </c>
      <c r="H3" s="89">
        <v>6</v>
      </c>
      <c r="I3" s="89">
        <v>7</v>
      </c>
      <c r="J3" s="90">
        <v>8</v>
      </c>
      <c r="K3" s="90">
        <v>9</v>
      </c>
      <c r="L3" s="90">
        <v>10</v>
      </c>
      <c r="M3" s="90" t="s">
        <v>119</v>
      </c>
      <c r="N3" s="90" t="s">
        <v>120</v>
      </c>
      <c r="O3" s="90">
        <v>12</v>
      </c>
      <c r="P3" s="89">
        <v>13</v>
      </c>
      <c r="Q3" s="90">
        <v>14</v>
      </c>
      <c r="R3" s="89">
        <v>15</v>
      </c>
      <c r="S3" s="90">
        <v>16</v>
      </c>
      <c r="T3" s="89">
        <v>17</v>
      </c>
    </row>
    <row r="4" spans="2:20" x14ac:dyDescent="0.25">
      <c r="B4" s="71" t="s">
        <v>83</v>
      </c>
      <c r="C4" s="88">
        <f>IF(LEN(C3)&lt;4,1,1*LEFT(RIGHT(C3,3),1))</f>
        <v>1</v>
      </c>
      <c r="D4" s="88">
        <f t="shared" ref="D4:S4" si="0">IF(LEN(D3)&lt;4,1,1*LEFT(RIGHT(D3,3),1))</f>
        <v>1</v>
      </c>
      <c r="E4" s="88">
        <f t="shared" si="0"/>
        <v>1</v>
      </c>
      <c r="F4" s="88">
        <f t="shared" si="0"/>
        <v>1</v>
      </c>
      <c r="G4" s="88">
        <f t="shared" si="0"/>
        <v>1</v>
      </c>
      <c r="H4" s="88">
        <f t="shared" si="0"/>
        <v>1</v>
      </c>
      <c r="I4" s="88">
        <f t="shared" si="0"/>
        <v>1</v>
      </c>
      <c r="J4" s="88">
        <f t="shared" si="0"/>
        <v>1</v>
      </c>
      <c r="K4" s="88">
        <f t="shared" si="0"/>
        <v>1</v>
      </c>
      <c r="L4" s="88">
        <f t="shared" si="0"/>
        <v>1</v>
      </c>
      <c r="M4" s="88">
        <f t="shared" si="0"/>
        <v>1</v>
      </c>
      <c r="N4" s="88">
        <f t="shared" si="0"/>
        <v>2</v>
      </c>
      <c r="O4" s="88">
        <f t="shared" si="0"/>
        <v>1</v>
      </c>
      <c r="P4" s="88">
        <f t="shared" si="0"/>
        <v>1</v>
      </c>
      <c r="Q4" s="88">
        <f t="shared" si="0"/>
        <v>1</v>
      </c>
      <c r="R4" s="88">
        <f t="shared" si="0"/>
        <v>1</v>
      </c>
      <c r="S4" s="88">
        <f t="shared" si="0"/>
        <v>1</v>
      </c>
      <c r="T4" s="88">
        <f t="shared" ref="T4" si="1">IF(LEN(T3)&lt;4,1,1*LEFT(RIGHT(T3,3),1))</f>
        <v>1</v>
      </c>
    </row>
    <row r="5" spans="2:20" x14ac:dyDescent="0.25">
      <c r="B5" s="71" t="s">
        <v>81</v>
      </c>
      <c r="C5" s="88">
        <f>IF(LEN(C3)&lt;4,C3,LEFT(C3,LEN(C3)-4))</f>
        <v>1</v>
      </c>
      <c r="D5" s="88">
        <f t="shared" ref="D5:S5" si="2">IF(LEN(D3)&lt;4,D3,LEFT(D3,LEN(D3)-4))</f>
        <v>2</v>
      </c>
      <c r="E5" s="88">
        <f t="shared" si="2"/>
        <v>3</v>
      </c>
      <c r="F5" s="88">
        <f t="shared" si="2"/>
        <v>4</v>
      </c>
      <c r="G5" s="88">
        <f t="shared" si="2"/>
        <v>5</v>
      </c>
      <c r="H5" s="88">
        <f t="shared" si="2"/>
        <v>6</v>
      </c>
      <c r="I5" s="88">
        <f t="shared" si="2"/>
        <v>7</v>
      </c>
      <c r="J5" s="88">
        <f t="shared" si="2"/>
        <v>8</v>
      </c>
      <c r="K5" s="88">
        <f t="shared" si="2"/>
        <v>9</v>
      </c>
      <c r="L5" s="88">
        <f t="shared" si="2"/>
        <v>10</v>
      </c>
      <c r="M5" s="88" t="str">
        <f t="shared" si="2"/>
        <v>11</v>
      </c>
      <c r="N5" s="88" t="str">
        <f t="shared" si="2"/>
        <v>11</v>
      </c>
      <c r="O5" s="88">
        <f t="shared" si="2"/>
        <v>12</v>
      </c>
      <c r="P5" s="88">
        <f t="shared" si="2"/>
        <v>13</v>
      </c>
      <c r="Q5" s="88">
        <f t="shared" si="2"/>
        <v>14</v>
      </c>
      <c r="R5" s="88">
        <f t="shared" si="2"/>
        <v>15</v>
      </c>
      <c r="S5" s="88">
        <f t="shared" si="2"/>
        <v>16</v>
      </c>
      <c r="T5" s="88">
        <f t="shared" ref="T5" si="3">IF(LEN(T3)&lt;4,T3,LEFT(T3,LEN(T3)-4))</f>
        <v>17</v>
      </c>
    </row>
    <row r="6" spans="2:20" x14ac:dyDescent="0.25">
      <c r="B6" s="71" t="s">
        <v>82</v>
      </c>
      <c r="C6" s="88">
        <f>C4*C2</f>
        <v>34.833333333333336</v>
      </c>
      <c r="D6" s="88">
        <f t="shared" ref="D6:S6" si="4">D4*D2</f>
        <v>31</v>
      </c>
      <c r="E6" s="88">
        <f t="shared" si="4"/>
        <v>82.333333333333343</v>
      </c>
      <c r="F6" s="88">
        <f t="shared" si="4"/>
        <v>83.333333333333343</v>
      </c>
      <c r="G6" s="88">
        <f t="shared" si="4"/>
        <v>84.833333333333343</v>
      </c>
      <c r="H6" s="88">
        <f t="shared" si="4"/>
        <v>80.5</v>
      </c>
      <c r="I6" s="88">
        <f t="shared" si="4"/>
        <v>67.166666666666657</v>
      </c>
      <c r="J6" s="88">
        <f t="shared" si="4"/>
        <v>70.166666666666671</v>
      </c>
      <c r="K6" s="88">
        <f t="shared" si="4"/>
        <v>76.166666666666671</v>
      </c>
      <c r="L6" s="88">
        <f t="shared" si="4"/>
        <v>67</v>
      </c>
      <c r="M6" s="88">
        <f t="shared" si="4"/>
        <v>75.333333333333329</v>
      </c>
      <c r="N6" s="88">
        <f t="shared" si="4"/>
        <v>79</v>
      </c>
      <c r="O6" s="88">
        <f t="shared" si="4"/>
        <v>51</v>
      </c>
      <c r="P6" s="88">
        <f t="shared" si="4"/>
        <v>62.5</v>
      </c>
      <c r="Q6" s="88">
        <f t="shared" si="4"/>
        <v>72.833333333333343</v>
      </c>
      <c r="R6" s="88">
        <f t="shared" si="4"/>
        <v>64.833333333333329</v>
      </c>
      <c r="S6" s="88">
        <f t="shared" si="4"/>
        <v>40.666666666666664</v>
      </c>
      <c r="T6" s="88">
        <f t="shared" ref="T6" si="5">T4*T2</f>
        <v>34.166666666666664</v>
      </c>
    </row>
    <row r="7" spans="2:20" x14ac:dyDescent="0.25">
      <c r="C7" s="55" t="str">
        <f>АнализКл!C7</f>
        <v>КДР по русскому языку (10 кл.) 19.12.2018 г.</v>
      </c>
    </row>
    <row r="8" spans="2:20" x14ac:dyDescent="0.25">
      <c r="C8" s="55" t="s">
        <v>75</v>
      </c>
      <c r="D8" s="55" t="s">
        <v>74</v>
      </c>
    </row>
    <row r="9" spans="2:20" ht="21" x14ac:dyDescent="0.35">
      <c r="F9" s="80" t="str">
        <f>IF(COUNTIF(C2:S2,"")=0,"","Введите уровень успешности каждого задания")</f>
        <v/>
      </c>
    </row>
    <row r="10" spans="2:20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20" ht="31.5" x14ac:dyDescent="0.25">
      <c r="B11" s="77">
        <f>АнализКл!B11</f>
        <v>1</v>
      </c>
      <c r="C11" s="86" t="str">
        <f>АнализКл!C11</f>
        <v xml:space="preserve">Орфоэпические нормы (постановка ударения) </v>
      </c>
      <c r="D11" s="82" t="str">
        <f>АнализКл!D11</f>
        <v xml:space="preserve">9.1 </v>
      </c>
      <c r="E11" s="87" t="str">
        <f>АнализКл!E11</f>
        <v xml:space="preserve">1.1 </v>
      </c>
      <c r="F11" s="78" t="str">
        <f>АнализКл!F11</f>
        <v xml:space="preserve">Базовый </v>
      </c>
      <c r="G11" s="66">
        <f>АнализКл!G11</f>
        <v>1</v>
      </c>
      <c r="H11" s="83">
        <f>IF(I11="","",I11*G11)</f>
        <v>0.34833333333333338</v>
      </c>
      <c r="I11" s="79">
        <f>IF(COUNTIFS($C$5:$T$5,$B11,$C$2:$T$2,"")=0,SUMIFS($C$6:$T$6,$C$5:$T$5,$B11)/$G11/100,"")</f>
        <v>0.34833333333333338</v>
      </c>
      <c r="J11" s="78" t="str">
        <f t="shared" ref="J11:J27" si="6">IF(I11="",$F$9,IF(I11&gt;=$A$34,$C$34,IF(I11&gt;=$A$33,$C$33,IF(I11&gt;=$A$32,$C$32,IF(I11&gt;=$A$31,$C$31,$C$30)))))</f>
        <v>Данный элемент содержания усвоен на низком уровне. Требуется коррекция.</v>
      </c>
    </row>
    <row r="12" spans="2:20" ht="47.25" x14ac:dyDescent="0.25">
      <c r="B12" s="77">
        <f>АнализКл!B12</f>
        <v>2</v>
      </c>
      <c r="C12" s="86" t="str">
        <f>АнализКл!C12</f>
        <v xml:space="preserve">Лексические нормы (употребление слова в соответствии с точным лексическим значением) </v>
      </c>
      <c r="D12" s="82" t="str">
        <f>АнализКл!D12</f>
        <v xml:space="preserve">9. 2 </v>
      </c>
      <c r="E12" s="87" t="str">
        <f>АнализКл!E12</f>
        <v xml:space="preserve">1.1 </v>
      </c>
      <c r="F12" s="78" t="str">
        <f>АнализКл!F12</f>
        <v xml:space="preserve">Базовый </v>
      </c>
      <c r="G12" s="66">
        <f>АнализКл!G12</f>
        <v>1</v>
      </c>
      <c r="H12" s="83">
        <f t="shared" ref="H12:H27" si="7">IF(I12="","",I12*G12)</f>
        <v>0.31</v>
      </c>
      <c r="I12" s="79">
        <f t="shared" ref="I12:I26" si="8">IF(COUNTIFS($C$5:$T$5,$B12,$C$2:$T$2,"")=0,SUMIFS($C$6:$T$6,$C$5:$T$5,$B12)/$G12/100,"")</f>
        <v>0.31</v>
      </c>
      <c r="J12" s="78" t="str">
        <f t="shared" si="6"/>
        <v>Данный элемент содержания усвоен на низком уровне. Требуется коррекция.</v>
      </c>
    </row>
    <row r="13" spans="2:20" ht="31.5" x14ac:dyDescent="0.25">
      <c r="B13" s="77">
        <f>АнализКл!B13</f>
        <v>3</v>
      </c>
      <c r="C13" s="86" t="str">
        <f>АнализКл!C13</f>
        <v xml:space="preserve">Лексические нормы (исправление лексических ошибок) </v>
      </c>
      <c r="D13" s="82" t="str">
        <f>АнализКл!D13</f>
        <v xml:space="preserve">9.2 </v>
      </c>
      <c r="E13" s="87" t="str">
        <f>АнализКл!E13</f>
        <v xml:space="preserve">1.1 </v>
      </c>
      <c r="F13" s="78" t="str">
        <f>АнализКл!F13</f>
        <v xml:space="preserve">Базовый </v>
      </c>
      <c r="G13" s="66">
        <f>АнализКл!G13</f>
        <v>1</v>
      </c>
      <c r="H13" s="83">
        <f t="shared" si="7"/>
        <v>0.82333333333333347</v>
      </c>
      <c r="I13" s="79">
        <f t="shared" si="8"/>
        <v>0.82333333333333347</v>
      </c>
      <c r="J13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20" ht="31.5" x14ac:dyDescent="0.25">
      <c r="B14" s="77">
        <f>АнализКл!B14</f>
        <v>4</v>
      </c>
      <c r="C14" s="86" t="str">
        <f>АнализКл!C14</f>
        <v xml:space="preserve">Морфологические нормы (образование форм слова) </v>
      </c>
      <c r="D14" s="82" t="str">
        <f>АнализКл!D14</f>
        <v xml:space="preserve">9.3 </v>
      </c>
      <c r="E14" s="87" t="str">
        <f>АнализКл!E14</f>
        <v xml:space="preserve">1.1 </v>
      </c>
      <c r="F14" s="78" t="str">
        <f>АнализКл!F14</f>
        <v xml:space="preserve">Базовый </v>
      </c>
      <c r="G14" s="66">
        <f>АнализКл!G14</f>
        <v>1</v>
      </c>
      <c r="H14" s="83">
        <f t="shared" si="7"/>
        <v>0.83333333333333348</v>
      </c>
      <c r="I14" s="79">
        <f t="shared" si="8"/>
        <v>0.83333333333333348</v>
      </c>
      <c r="J14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20" ht="15.75" x14ac:dyDescent="0.25">
      <c r="B15" s="77">
        <f>АнализКл!B15</f>
        <v>5</v>
      </c>
      <c r="C15" s="86" t="str">
        <f>АнализКл!C15</f>
        <v xml:space="preserve">Правописание корней </v>
      </c>
      <c r="D15" s="82" t="str">
        <f>АнализКл!D15</f>
        <v xml:space="preserve">6.5 </v>
      </c>
      <c r="E15" s="87" t="str">
        <f>АнализКл!E15</f>
        <v xml:space="preserve">1.1 </v>
      </c>
      <c r="F15" s="78" t="str">
        <f>АнализКл!F15</f>
        <v xml:space="preserve">Базовый </v>
      </c>
      <c r="G15" s="66">
        <f>АнализКл!G15</f>
        <v>1</v>
      </c>
      <c r="H15" s="83">
        <f t="shared" si="7"/>
        <v>0.84833333333333338</v>
      </c>
      <c r="I15" s="79">
        <f t="shared" si="8"/>
        <v>0.84833333333333338</v>
      </c>
      <c r="J15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20" ht="15.75" x14ac:dyDescent="0.25">
      <c r="B16" s="77">
        <f>АнализКл!B16</f>
        <v>6</v>
      </c>
      <c r="C16" s="86" t="str">
        <f>АнализКл!C16</f>
        <v xml:space="preserve">Правописание приставок </v>
      </c>
      <c r="D16" s="82" t="str">
        <f>АнализКл!D16</f>
        <v xml:space="preserve">6.6 </v>
      </c>
      <c r="E16" s="87" t="str">
        <f>АнализКл!E16</f>
        <v xml:space="preserve">1.1 </v>
      </c>
      <c r="F16" s="78" t="str">
        <f>АнализКл!F16</f>
        <v xml:space="preserve">Базовый </v>
      </c>
      <c r="G16" s="66">
        <f>АнализКл!G16</f>
        <v>1</v>
      </c>
      <c r="H16" s="83">
        <f t="shared" si="7"/>
        <v>0.80500000000000005</v>
      </c>
      <c r="I16" s="79">
        <f t="shared" si="8"/>
        <v>0.80500000000000005</v>
      </c>
      <c r="J16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31.5" x14ac:dyDescent="0.25">
      <c r="B17" s="77">
        <f>АнализКл!B17</f>
        <v>7</v>
      </c>
      <c r="C17" s="86" t="str">
        <f>АнализКл!C17</f>
        <v xml:space="preserve">Правописание суффиксов различных частей речи личных окончаний </v>
      </c>
      <c r="D17" s="82" t="str">
        <f>АнализКл!D17</f>
        <v xml:space="preserve">6.7 </v>
      </c>
      <c r="E17" s="87" t="str">
        <f>АнализКл!E17</f>
        <v xml:space="preserve">1.1 </v>
      </c>
      <c r="F17" s="78" t="str">
        <f>АнализКл!F17</f>
        <v xml:space="preserve">Базовый </v>
      </c>
      <c r="G17" s="66">
        <f>АнализКл!G17</f>
        <v>1</v>
      </c>
      <c r="H17" s="83">
        <f t="shared" si="7"/>
        <v>0.67166666666666652</v>
      </c>
      <c r="I17" s="79">
        <f t="shared" si="8"/>
        <v>0.67166666666666652</v>
      </c>
      <c r="J17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31.5" x14ac:dyDescent="0.25">
      <c r="B18" s="77">
        <f>АнализКл!B18</f>
        <v>8</v>
      </c>
      <c r="C18" s="86" t="str">
        <f>АнализКл!C18</f>
        <v xml:space="preserve">Правописание личных окончаний глаголов и суффиксов причастий </v>
      </c>
      <c r="D18" s="82" t="str">
        <f>АнализКл!D18</f>
        <v xml:space="preserve">6.10 </v>
      </c>
      <c r="E18" s="87" t="str">
        <f>АнализКл!E18</f>
        <v xml:space="preserve">1.1 </v>
      </c>
      <c r="F18" s="78" t="str">
        <f>АнализКл!F18</f>
        <v xml:space="preserve">Базовый </v>
      </c>
      <c r="G18" s="66">
        <f>АнализКл!G18</f>
        <v>1</v>
      </c>
      <c r="H18" s="83">
        <f t="shared" si="7"/>
        <v>0.70166666666666666</v>
      </c>
      <c r="I18" s="79">
        <f t="shared" si="8"/>
        <v>0.70166666666666666</v>
      </c>
      <c r="J18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31.5" x14ac:dyDescent="0.25">
      <c r="B19" s="77">
        <f>АнализКл!B19</f>
        <v>9</v>
      </c>
      <c r="C19" s="86" t="str">
        <f>АнализКл!C19</f>
        <v xml:space="preserve">Правописание НЕ, НИ с разными частями речи </v>
      </c>
      <c r="D19" s="82" t="str">
        <f>АнализКл!D19</f>
        <v xml:space="preserve">6.11; 6.13 </v>
      </c>
      <c r="E19" s="87" t="str">
        <f>АнализКл!E19</f>
        <v xml:space="preserve">1.1 </v>
      </c>
      <c r="F19" s="78" t="str">
        <f>АнализКл!F19</f>
        <v xml:space="preserve">Базовый </v>
      </c>
      <c r="G19" s="66">
        <f>АнализКл!G19</f>
        <v>1</v>
      </c>
      <c r="H19" s="83">
        <f t="shared" si="7"/>
        <v>0.76166666666666671</v>
      </c>
      <c r="I19" s="79">
        <f t="shared" si="8"/>
        <v>0.76166666666666671</v>
      </c>
      <c r="J19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10" ht="31.5" x14ac:dyDescent="0.25">
      <c r="B20" s="77">
        <f>АнализКл!B20</f>
        <v>10</v>
      </c>
      <c r="C20" s="86" t="str">
        <f>АнализКл!C20</f>
        <v xml:space="preserve">Слитное, раздельное, дефисное написание слов </v>
      </c>
      <c r="D20" s="82" t="str">
        <f>АнализКл!D20</f>
        <v xml:space="preserve">6.16 </v>
      </c>
      <c r="E20" s="87" t="str">
        <f>АнализКл!E20</f>
        <v xml:space="preserve">1.1 </v>
      </c>
      <c r="F20" s="78" t="str">
        <f>АнализКл!F20</f>
        <v xml:space="preserve">Базовый </v>
      </c>
      <c r="G20" s="66">
        <f>АнализКл!G20</f>
        <v>1</v>
      </c>
      <c r="H20" s="83">
        <f t="shared" si="7"/>
        <v>0.67</v>
      </c>
      <c r="I20" s="79">
        <f t="shared" si="8"/>
        <v>0.67</v>
      </c>
      <c r="J20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1" spans="1:10" ht="31.5" x14ac:dyDescent="0.25">
      <c r="B21" s="77">
        <f>АнализКл!B21</f>
        <v>11</v>
      </c>
      <c r="C21" s="86" t="str">
        <f>АнализКл!C21</f>
        <v xml:space="preserve">Правописание -Н-, -НН- в разных частях речи </v>
      </c>
      <c r="D21" s="82" t="str">
        <f>АнализКл!D21</f>
        <v xml:space="preserve">6.8 </v>
      </c>
      <c r="E21" s="87" t="str">
        <f>АнализКл!E21</f>
        <v xml:space="preserve">1.1 </v>
      </c>
      <c r="F21" s="78" t="str">
        <f>АнализКл!F21</f>
        <v xml:space="preserve">Базовый </v>
      </c>
      <c r="G21" s="66">
        <f>АнализКл!G21</f>
        <v>1</v>
      </c>
      <c r="H21" s="83">
        <f t="shared" si="7"/>
        <v>1.5433333333333332</v>
      </c>
      <c r="I21" s="79">
        <f>IF(COUNTIFS($C$5:$T$5,$B21,$C$2:$T$2,"")=0,SUMIFS($C$6:$T$6,$C$5:$T$5,$B21)/$G21/100,"")</f>
        <v>1.5433333333333332</v>
      </c>
      <c r="J21" s="78" t="str">
        <f t="shared" si="6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22" spans="1:10" ht="31.5" x14ac:dyDescent="0.25">
      <c r="B22" s="77">
        <f>АнализКл!B22</f>
        <v>12</v>
      </c>
      <c r="C22" s="86" t="str">
        <f>АнализКл!C22</f>
        <v xml:space="preserve">Знаки препинания в ССП и простом предложении с однородными членами  </v>
      </c>
      <c r="D22" s="82" t="str">
        <f>АнализКл!D22</f>
        <v xml:space="preserve">7.2; 7.18 </v>
      </c>
      <c r="E22" s="87" t="str">
        <f>АнализКл!E22</f>
        <v xml:space="preserve">1.1 </v>
      </c>
      <c r="F22" s="78" t="str">
        <f>АнализКл!F22</f>
        <v xml:space="preserve">Базовый </v>
      </c>
      <c r="G22" s="66">
        <f>АнализКл!G22</f>
        <v>2</v>
      </c>
      <c r="H22" s="83">
        <f t="shared" si="7"/>
        <v>0.51</v>
      </c>
      <c r="I22" s="79">
        <f t="shared" si="8"/>
        <v>0.255</v>
      </c>
      <c r="J22" s="78" t="str">
        <f t="shared" si="6"/>
        <v>Данный элемент содержания усвоен на крайне низком уровне. Требуется серьёзная коррекция.</v>
      </c>
    </row>
    <row r="23" spans="1:10" ht="31.5" x14ac:dyDescent="0.25">
      <c r="B23" s="77">
        <f>АнализКл!B23</f>
        <v>13</v>
      </c>
      <c r="C23" s="86" t="str">
        <f>АнализКл!C23</f>
        <v xml:space="preserve">Знаки препинания в предложениях с обособленными членами </v>
      </c>
      <c r="D23" s="82" t="str">
        <f>АнализКл!D23</f>
        <v xml:space="preserve">7.7 </v>
      </c>
      <c r="E23" s="87" t="str">
        <f>АнализКл!E23</f>
        <v xml:space="preserve">1.1 </v>
      </c>
      <c r="F23" s="78" t="str">
        <f>АнализКл!F23</f>
        <v xml:space="preserve">Базовый </v>
      </c>
      <c r="G23" s="66">
        <f>АнализКл!G23</f>
        <v>1</v>
      </c>
      <c r="H23" s="83">
        <f t="shared" si="7"/>
        <v>0.625</v>
      </c>
      <c r="I23" s="79">
        <f t="shared" si="8"/>
        <v>0.625</v>
      </c>
      <c r="J23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4" spans="1:10" ht="47.25" x14ac:dyDescent="0.25">
      <c r="B24" s="77">
        <f>АнализКл!B24</f>
        <v>14</v>
      </c>
      <c r="C24" s="86" t="str">
        <f>АнализКл!C24</f>
        <v xml:space="preserve">Знаки препинания при словах и конструкциях, грамматически не связанных с членами предложения </v>
      </c>
      <c r="D24" s="82" t="str">
        <f>АнализКл!D24</f>
        <v xml:space="preserve">7.8 </v>
      </c>
      <c r="E24" s="87" t="str">
        <f>АнализКл!E24</f>
        <v xml:space="preserve">1.1 </v>
      </c>
      <c r="F24" s="78" t="str">
        <f>АнализКл!F24</f>
        <v xml:space="preserve">Базовый </v>
      </c>
      <c r="G24" s="66">
        <f>АнализКл!G24</f>
        <v>1</v>
      </c>
      <c r="H24" s="83">
        <f t="shared" si="7"/>
        <v>0.72833333333333339</v>
      </c>
      <c r="I24" s="79">
        <f t="shared" si="8"/>
        <v>0.72833333333333339</v>
      </c>
      <c r="J24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5" spans="1:10" ht="15.75" x14ac:dyDescent="0.25">
      <c r="B25" s="77">
        <f>АнализКл!B25</f>
        <v>15</v>
      </c>
      <c r="C25" s="86" t="str">
        <f>АнализКл!C25</f>
        <v xml:space="preserve">Знаки препинания в СПП </v>
      </c>
      <c r="D25" s="82" t="str">
        <f>АнализКл!D25</f>
        <v xml:space="preserve">7.12 </v>
      </c>
      <c r="E25" s="87" t="str">
        <f>АнализКл!E25</f>
        <v xml:space="preserve">1.1 </v>
      </c>
      <c r="F25" s="78" t="str">
        <f>АнализКл!F25</f>
        <v xml:space="preserve">Базовый </v>
      </c>
      <c r="G25" s="66">
        <f>АнализКл!G25</f>
        <v>1</v>
      </c>
      <c r="H25" s="83">
        <f t="shared" si="7"/>
        <v>0.64833333333333332</v>
      </c>
      <c r="I25" s="79">
        <f t="shared" si="8"/>
        <v>0.64833333333333332</v>
      </c>
      <c r="J25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6" spans="1:10" ht="31.5" x14ac:dyDescent="0.25">
      <c r="B26" s="77">
        <f>АнализКл!B26</f>
        <v>16</v>
      </c>
      <c r="C26" s="86" t="str">
        <f>АнализКл!C26</f>
        <v xml:space="preserve">Знаки препинания в СП с разными видами связи </v>
      </c>
      <c r="D26" s="82" t="str">
        <f>АнализКл!D26</f>
        <v xml:space="preserve">7.13; 7.15 </v>
      </c>
      <c r="E26" s="87" t="str">
        <f>АнализКл!E26</f>
        <v xml:space="preserve">1.1 </v>
      </c>
      <c r="F26" s="78" t="str">
        <f>АнализКл!F26</f>
        <v xml:space="preserve">Базовый </v>
      </c>
      <c r="G26" s="66">
        <f>АнализКл!G26</f>
        <v>1</v>
      </c>
      <c r="H26" s="83">
        <f t="shared" si="7"/>
        <v>0.40666666666666662</v>
      </c>
      <c r="I26" s="79">
        <f t="shared" si="8"/>
        <v>0.40666666666666662</v>
      </c>
      <c r="J26" s="78" t="str">
        <f t="shared" si="6"/>
        <v>Данный элемент содержания усвоен на низком уровне. Требуется коррекция.</v>
      </c>
    </row>
    <row r="27" spans="1:10" ht="15.75" x14ac:dyDescent="0.25">
      <c r="B27" s="77">
        <f>АнализКл!B27</f>
        <v>17</v>
      </c>
      <c r="C27" s="86" t="str">
        <f>АнализКл!C27</f>
        <v>Пунктуационный анализ текста</v>
      </c>
      <c r="D27" s="82" t="str">
        <f>АнализКл!D27</f>
        <v>7.16 – 7.19</v>
      </c>
      <c r="E27" s="87" t="str">
        <f>АнализКл!E27</f>
        <v>1.1</v>
      </c>
      <c r="F27" s="78" t="str">
        <f>АнализКл!F27</f>
        <v xml:space="preserve">Базовый </v>
      </c>
      <c r="G27" s="66">
        <f>АнализКл!G27</f>
        <v>1</v>
      </c>
      <c r="H27" s="83">
        <f t="shared" si="7"/>
        <v>0.34166666666666662</v>
      </c>
      <c r="I27" s="79">
        <f>IF(COUNTIFS($C$5:$T$5,$B27,$C$2:$T$2,"")=0,SUMIFS($C$6:$T$6,$C$5:$T$5,$B27)/$G27/100,"")</f>
        <v>0.34166666666666662</v>
      </c>
      <c r="J27" s="78" t="str">
        <f t="shared" si="6"/>
        <v>Данный элемент содержания усвоен на низком уровне. Требуется коррекция.</v>
      </c>
    </row>
    <row r="29" spans="1:10" ht="15.75" x14ac:dyDescent="0.25">
      <c r="A29" s="72" t="s">
        <v>79</v>
      </c>
      <c r="B29" s="72" t="s">
        <v>78</v>
      </c>
      <c r="C29" s="73" t="s">
        <v>68</v>
      </c>
    </row>
    <row r="30" spans="1:10" ht="15.75" x14ac:dyDescent="0.25">
      <c r="A30" s="74">
        <v>0</v>
      </c>
      <c r="B30" s="74">
        <f>A31-0.01</f>
        <v>0.28999999999999998</v>
      </c>
      <c r="C30" s="75" t="s">
        <v>69</v>
      </c>
    </row>
    <row r="31" spans="1:10" ht="15.75" x14ac:dyDescent="0.25">
      <c r="A31" s="74">
        <v>0.3</v>
      </c>
      <c r="B31" s="74">
        <f t="shared" ref="B31:B33" si="9">A32-0.01</f>
        <v>0.49</v>
      </c>
      <c r="C31" s="75" t="s">
        <v>70</v>
      </c>
    </row>
    <row r="32" spans="1:10" ht="15.75" x14ac:dyDescent="0.25">
      <c r="A32" s="74">
        <v>0.5</v>
      </c>
      <c r="B32" s="74">
        <f t="shared" si="9"/>
        <v>0.69</v>
      </c>
      <c r="C32" s="75" t="s">
        <v>84</v>
      </c>
    </row>
    <row r="33" spans="1:3" ht="15.75" x14ac:dyDescent="0.25">
      <c r="A33" s="74">
        <v>0.7</v>
      </c>
      <c r="B33" s="74">
        <f t="shared" si="9"/>
        <v>0.89</v>
      </c>
      <c r="C33" s="75" t="s">
        <v>71</v>
      </c>
    </row>
    <row r="34" spans="1:3" ht="15.75" x14ac:dyDescent="0.25">
      <c r="A34" s="74">
        <v>0.9</v>
      </c>
      <c r="B34" s="74">
        <v>1</v>
      </c>
      <c r="C34" s="75" t="s">
        <v>72</v>
      </c>
    </row>
  </sheetData>
  <sheetProtection algorithmName="SHA-512" hashValue="jbF5VNAI+J/LnycN0aNaN6KysXKH1FCMO5oIZ9jIhQODPkKSu62P8MoCFzgE/b96r8XH2PhVyk1jFjTfivKXEA==" saltValue="QRRTVvnsx4oveo6bDorSRw==" spinCount="100000" sheet="1" objects="1" scenarios="1"/>
  <mergeCells count="1">
    <mergeCell ref="C1:N1"/>
  </mergeCells>
  <conditionalFormatting sqref="A30:C31 J11:J26">
    <cfRule type="expression" dxfId="1" priority="1787">
      <formula>$I11&lt;$A$32</formula>
    </cfRule>
  </conditionalFormatting>
  <conditionalFormatting sqref="J27">
    <cfRule type="expression" dxfId="0" priority="1">
      <formula>$I27&lt;$A$32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2019-03-27T13:44:58Z</dcterms:modified>
</cp:coreProperties>
</file>