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АнализКл!$A$7:$K$25</definedName>
    <definedName name="_xlnm.Print_Area" localSheetId="3">АнализОО!$A$7:$L$25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S4" i="27" l="1"/>
  <c r="T4" i="27"/>
  <c r="U4" i="27"/>
  <c r="V4" i="27"/>
  <c r="V6" i="27" s="1"/>
  <c r="S5" i="27"/>
  <c r="T5" i="27"/>
  <c r="U5" i="27"/>
  <c r="V5" i="27"/>
  <c r="S6" i="27"/>
  <c r="J18" i="27" s="1"/>
  <c r="I18" i="27" s="1"/>
  <c r="T6" i="27"/>
  <c r="U6" i="27"/>
  <c r="I18" i="25"/>
  <c r="I17" i="25"/>
  <c r="I16" i="25"/>
  <c r="I15" i="25"/>
  <c r="I14" i="25"/>
  <c r="I13" i="25"/>
  <c r="I12" i="25"/>
  <c r="I11" i="25"/>
  <c r="J11" i="25"/>
  <c r="J12" i="25"/>
  <c r="J13" i="25"/>
  <c r="J14" i="25"/>
  <c r="J15" i="25"/>
  <c r="J16" i="25"/>
  <c r="J17" i="25"/>
  <c r="J18" i="25"/>
  <c r="E18" i="27" l="1"/>
  <c r="C12" i="27" l="1"/>
  <c r="C13" i="27"/>
  <c r="C14" i="27"/>
  <c r="C15" i="27"/>
  <c r="C16" i="27"/>
  <c r="C17" i="27"/>
  <c r="C18" i="27"/>
  <c r="C11" i="27"/>
  <c r="D10" i="27"/>
  <c r="E10" i="27"/>
  <c r="F10" i="27"/>
  <c r="G10" i="27"/>
  <c r="C10" i="27"/>
  <c r="N4" i="27" l="1"/>
  <c r="N6" i="27" s="1"/>
  <c r="O4" i="27"/>
  <c r="N5" i="27"/>
  <c r="O5" i="27"/>
  <c r="O6" i="27"/>
  <c r="D12" i="27"/>
  <c r="B13" i="27" l="1"/>
  <c r="D13" i="27"/>
  <c r="E13" i="27"/>
  <c r="F13" i="27"/>
  <c r="G13" i="27"/>
  <c r="H13" i="27"/>
  <c r="B14" i="27"/>
  <c r="D14" i="27"/>
  <c r="E14" i="27"/>
  <c r="F14" i="27"/>
  <c r="G14" i="27"/>
  <c r="H14" i="27"/>
  <c r="B15" i="27"/>
  <c r="D15" i="27"/>
  <c r="E15" i="27"/>
  <c r="F15" i="27"/>
  <c r="G15" i="27"/>
  <c r="H15" i="27"/>
  <c r="B16" i="27"/>
  <c r="D16" i="27"/>
  <c r="E16" i="27"/>
  <c r="F16" i="27"/>
  <c r="G16" i="27"/>
  <c r="H16" i="27"/>
  <c r="B17" i="27"/>
  <c r="D17" i="27"/>
  <c r="E17" i="27"/>
  <c r="F17" i="27"/>
  <c r="G17" i="27"/>
  <c r="H17" i="27"/>
  <c r="B18" i="27"/>
  <c r="D18" i="27"/>
  <c r="F18" i="27"/>
  <c r="G18" i="27"/>
  <c r="H18" i="27"/>
  <c r="H12" i="27" l="1"/>
  <c r="G12" i="27"/>
  <c r="F12" i="27"/>
  <c r="E12" i="27"/>
  <c r="B12" i="27"/>
  <c r="E11" i="27"/>
  <c r="F11" i="27"/>
  <c r="G11" i="27"/>
  <c r="H11" i="27"/>
  <c r="D11" i="27"/>
  <c r="D7" i="27"/>
  <c r="R5" i="27"/>
  <c r="R4" i="27"/>
  <c r="R6" i="27" s="1"/>
  <c r="M5" i="27"/>
  <c r="P5" i="27"/>
  <c r="Q5" i="27"/>
  <c r="M4" i="27"/>
  <c r="M6" i="27" s="1"/>
  <c r="P4" i="27"/>
  <c r="P6" i="27" s="1"/>
  <c r="J17" i="27" s="1"/>
  <c r="I17" i="27" s="1"/>
  <c r="Q4" i="27"/>
  <c r="Q6" i="27" s="1"/>
  <c r="L5" i="27"/>
  <c r="L4" i="27"/>
  <c r="L6" i="27" s="1"/>
  <c r="J16" i="27" s="1"/>
  <c r="I16" i="27" s="1"/>
  <c r="E5" i="27" l="1"/>
  <c r="F5" i="27"/>
  <c r="G5" i="27"/>
  <c r="H5" i="27"/>
  <c r="I5" i="27"/>
  <c r="J5" i="27"/>
  <c r="K5" i="27"/>
  <c r="D5" i="27"/>
  <c r="B11" i="27" l="1"/>
  <c r="E4" i="27" l="1"/>
  <c r="E6" i="27" s="1"/>
  <c r="J12" i="27" s="1"/>
  <c r="I12" i="27" s="1"/>
  <c r="D4" i="27"/>
  <c r="D6" i="27" s="1"/>
  <c r="J11" i="27" s="1"/>
  <c r="I11" i="27" s="1"/>
  <c r="F4" i="27"/>
  <c r="F6" i="27" s="1"/>
  <c r="G4" i="27"/>
  <c r="G6" i="27" s="1"/>
  <c r="H4" i="27"/>
  <c r="H6" i="27" s="1"/>
  <c r="I4" i="27"/>
  <c r="I6" i="27" s="1"/>
  <c r="J4" i="27"/>
  <c r="J6" i="27" s="1"/>
  <c r="K4" i="27"/>
  <c r="K6" i="27" s="1"/>
  <c r="G9" i="27"/>
  <c r="K16" i="27" s="1"/>
  <c r="B21" i="27"/>
  <c r="B22" i="27"/>
  <c r="B23" i="27"/>
  <c r="B24" i="27"/>
  <c r="J15" i="27" l="1"/>
  <c r="I15" i="27" s="1"/>
  <c r="J14" i="27"/>
  <c r="I14" i="27" s="1"/>
  <c r="J13" i="27"/>
  <c r="I13" i="27" s="1"/>
  <c r="K18" i="27"/>
  <c r="K17" i="27"/>
  <c r="K15" i="27"/>
  <c r="K14" i="27"/>
  <c r="K12" i="27"/>
  <c r="K13" i="27" l="1"/>
  <c r="K11" i="27"/>
  <c r="G9" i="25"/>
  <c r="K18" i="25" l="1"/>
  <c r="K17" i="25"/>
  <c r="K15" i="25"/>
  <c r="K12" i="25"/>
  <c r="K16" i="25"/>
  <c r="K13" i="25"/>
  <c r="K14" i="25"/>
  <c r="K11" i="25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E2" i="9" s="1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<sst xmlns="http://schemas.openxmlformats.org/spreadsheetml/2006/main" count="198" uniqueCount="124">
  <si>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</si>
  <si>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</si>
  <si>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</si>
  <si>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</si>
  <si>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</si>
  <si>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</si>
  <si>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</si>
  <si>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</si>
  <si>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</si>
  <si>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</si>
  <si>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</si>
  <si>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</si>
  <si>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</si>
  <si>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</si>
  <si>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</si>
  <si>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</si>
  <si>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</si>
  <si>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</si>
  <si>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</si>
  <si>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</si>
  <si>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</si>
  <si>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</si>
  <si>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</si>
  <si>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</si>
  <si>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</si>
  <si>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</si>
  <si>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</si>
  <si>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</si>
  <si>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</si>
  <si>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</si>
  <si>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</si>
  <si>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</si>
  <si>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</si>
  <si>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</si>
  <si>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</si>
  <si>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</si>
  <si>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</si>
  <si>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</si>
  <si>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</si>
  <si>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</si>
  <si>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</si>
  <si>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</si>
  <si>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</si>
  <si>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</si>
  <si>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</si>
  <si>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</si>
  <si>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</si>
  <si>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</si>
  <si>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</si>
  <si>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</si>
  <si>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</si>
  <si>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</si>
  <si>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</si>
  <si>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</si>
  <si>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</si>
  <si>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</si>
  <si>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</si>
  <si>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</si>
  <si>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</si>
  <si>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</si>
  <si>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</si>
  <si>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</si>
  <si>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</si>
  <si>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</si>
  <si>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</si>
  <si>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</si>
  <si>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</si>
  <si>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</si>
  <si>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</si>
  <si>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</si>
  <si>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</si>
  <si>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</si>
  <si>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</si>
  <si>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</si>
  <si>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</si>
  <si>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</si>
  <si>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</si>
  <si>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</si>
  <si>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</si>
  <si>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</si>
  <si>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</si>
  <si>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</si>
  <si>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8
1 б</t>
  </si>
  <si>
    <t>8
2 б</t>
  </si>
  <si>
    <t>7
1 б</t>
  </si>
  <si>
    <t>7
2 б</t>
  </si>
  <si>
    <t>2.1</t>
  </si>
  <si>
    <t>Б</t>
  </si>
  <si>
    <t>В</t>
  </si>
  <si>
    <t>Коды проверяемых умений</t>
  </si>
  <si>
    <t>Уровень сложности задания</t>
  </si>
  <si>
    <t>Обозначение задания в ЕГЭ</t>
  </si>
  <si>
    <t>Требования к уровню подготовки выпускников, проверяемому на ЕГЭ</t>
  </si>
  <si>
    <t>Коды проверяемых требований к уровню подготовки выпускников</t>
  </si>
  <si>
    <t>КДР по обществознанию (10 кл.) 01.03.2019</t>
  </si>
  <si>
    <t>Знать и понимать: биосоциальную сущность человека; основные этапы и факторы социализации личности; место и роль человека в системе общественных отношений; закономерности развития общества как сложной самоорганизующейся системы; тенденции развития общества в целом как сложной динамичной системы, а также важнейших социальных институтов; основные социальные институты и процессы; необходимость регулирования общественных отношений, сущность социальных норм, механизмы правового регулирования; особенности социально- гуманитарного познания (выявление структурных элементов с помощью схем и таблиц)</t>
  </si>
  <si>
    <t>Знать и понимать: биосоциальную сущность человека; основные этапы и факторы социализации личности; место и роль человека в системе общественных отношений; закономерности развития общества как сложной самоорганизующейся системы; тенденции развития общества в целом как сложной динамичной системы, а также важнейших социальных институтов; основные социальные институты и процессы; необходимость
регулирования общественных отношений, сущность социальных норм, механизмы правового регулирования; особенности социальногуманитарного познания (соотнесение видовых понятий с родовыми)</t>
  </si>
  <si>
    <t>Характеризовать с научных позиций основные социальные объекты (факты, явления, процессы, институты), их место и значение в жизни общества как целостной системы</t>
  </si>
  <si>
    <t>Анализировать актуальную информацию о социальных объектах, выявляя их общие черты и различия; устанавливать соответствия между существенными чертами и признаками изученных социальных явлений и обществоведческими терминами и понятиями</t>
  </si>
  <si>
    <t>Характеризовать с научных позиций основы конституционного строя, права и свободы человека и гражданина, конституционные обязанности гражданина РФ</t>
  </si>
  <si>
    <t>Характеризовать с научных позиций основные социальные объекты (факты, явления, процессы, институты), их место и значение в жизни общества как целостной системы (задание на раскрытие смысла понятия, использование понятия в заданном контексте)</t>
  </si>
  <si>
    <t>Раскрывать на примерах изученные теоретические положения и понятия социально-экономических и гуманитарных наук (задание, предполагающее раскрытие теоретических положений на примерах)</t>
  </si>
  <si>
    <t xml:space="preserve">Подготавливать аннотацию, рецензию, реферат, творческую работу (задание на составление плана доклада по определенной теме) </t>
  </si>
  <si>
    <t>2.8</t>
  </si>
  <si>
    <t>Различное содержание в разных вариантах: 1.1–5.20</t>
  </si>
  <si>
    <t>5.4</t>
  </si>
  <si>
    <t>4.14, 4.15</t>
  </si>
  <si>
    <t>1.1-1.18</t>
  </si>
  <si>
    <t>1.1-1.8</t>
  </si>
  <si>
    <t>2.4</t>
  </si>
  <si>
    <t>2.2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</si>
  <si>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</si>
  <si>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</si>
  <si>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</si>
  <si>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</si>
  <si>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</si>
  <si>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</si>
  <si>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</si>
  <si>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</si>
  <si>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6
3 б</t>
  </si>
  <si>
    <t>6
4 б</t>
  </si>
  <si>
    <t>7
3 б</t>
  </si>
  <si>
    <t>8
3 б</t>
  </si>
  <si>
    <t>8
4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</si>
</sst>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18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164" fontId="14" fillId="0" borderId="2" xfId="0" applyNumberFormat="1" applyFont="1" applyBorder="1" applyAlignment="1" applyProtection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49" fontId="20" fillId="0" borderId="2" xfId="0" applyNumberFormat="1" applyFont="1" applyBorder="1" applyAlignment="1" applyProtection="1">
      <alignment vertical="center" wrapText="1"/>
      <protection locked="0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22" fillId="10" borderId="13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5" t="s">
        <v>52</v>
      </c>
      <c r="B3" s="106" t="s">
        <v>49</v>
      </c>
      <c r="C3" s="108" t="s">
        <v>48</v>
      </c>
      <c r="D3" s="112" t="s">
        <v>55</v>
      </c>
      <c r="E3" s="114" t="s">
        <v>50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05" t="s">
        <v>57</v>
      </c>
      <c r="W3" s="115"/>
      <c r="X3" s="115"/>
      <c r="Y3" s="115"/>
      <c r="Z3" s="105" t="s">
        <v>59</v>
      </c>
      <c r="AA3" s="115"/>
      <c r="AB3" s="115"/>
      <c r="AC3" s="115"/>
      <c r="AD3" s="110" t="s">
        <v>58</v>
      </c>
    </row>
    <row r="4" spans="1:30" ht="16.5" thickBot="1" x14ac:dyDescent="0.3">
      <c r="A4" s="105"/>
      <c r="B4" s="107"/>
      <c r="C4" s="109"/>
      <c r="D4" s="113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1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K25"/>
  <sheetViews>
    <sheetView zoomScale="80" zoomScaleNormal="80" workbookViewId="0">
      <selection activeCell="F11" sqref="F11"/>
    </sheetView>
  </sheetViews>
  <sheetFormatPr defaultRowHeight="15" x14ac:dyDescent="0.25"/>
  <cols>
    <col min="2" max="3" width="10.85546875" customWidth="1"/>
    <col min="4" max="4" width="40.7109375" customWidth="1"/>
    <col min="5" max="5" width="26.28515625" customWidth="1"/>
    <col min="6" max="6" width="21" customWidth="1"/>
    <col min="7" max="7" width="11.85546875" customWidth="1"/>
    <col min="8" max="8" width="6.42578125" bestFit="1" customWidth="1"/>
    <col min="9" max="9" width="10.5703125" bestFit="1" customWidth="1"/>
    <col min="10" max="10" width="13" customWidth="1"/>
    <col min="11" max="11" width="54.85546875" customWidth="1"/>
  </cols>
  <sheetData>
    <row r="2" spans="2:11" s="55" customFormat="1" x14ac:dyDescent="0.25">
      <c r="B2" s="59" t="s">
        <v>69</v>
      </c>
      <c r="C2" s="59"/>
      <c r="D2" s="60"/>
      <c r="E2" s="60"/>
      <c r="F2" s="60"/>
      <c r="G2" s="60"/>
      <c r="H2" s="60"/>
      <c r="I2" s="60"/>
      <c r="J2" s="60"/>
      <c r="K2" s="60"/>
    </row>
    <row r="3" spans="2:11" x14ac:dyDescent="0.25">
      <c r="D3" s="64">
        <v>1</v>
      </c>
      <c r="E3" s="65">
        <v>2</v>
      </c>
      <c r="F3" s="64">
        <v>3</v>
      </c>
      <c r="G3" s="65">
        <v>4</v>
      </c>
      <c r="H3" s="64">
        <v>5</v>
      </c>
      <c r="I3" s="65">
        <v>6</v>
      </c>
      <c r="J3" s="64">
        <v>7</v>
      </c>
      <c r="K3" s="65">
        <v>8</v>
      </c>
    </row>
    <row r="4" spans="2:11" x14ac:dyDescent="0.25">
      <c r="D4" s="70"/>
      <c r="E4" s="61"/>
      <c r="F4" s="61"/>
      <c r="G4" s="61"/>
      <c r="H4" s="61"/>
      <c r="I4" s="61"/>
      <c r="J4" s="61"/>
      <c r="K4" s="61"/>
    </row>
    <row r="5" spans="2:11" x14ac:dyDescent="0.25">
      <c r="D5" s="70"/>
      <c r="E5" s="61"/>
      <c r="F5" s="61"/>
      <c r="G5" s="61"/>
      <c r="H5" s="61"/>
      <c r="I5" s="61"/>
      <c r="J5" s="61"/>
      <c r="K5" s="61"/>
    </row>
    <row r="6" spans="2:11" x14ac:dyDescent="0.25">
      <c r="D6" s="70"/>
      <c r="E6" s="61"/>
      <c r="F6" s="61"/>
      <c r="G6" s="61"/>
      <c r="H6" s="61"/>
      <c r="I6" s="61"/>
      <c r="J6" s="61"/>
      <c r="K6" s="61"/>
    </row>
    <row r="7" spans="2:11" x14ac:dyDescent="0.25">
      <c r="D7" s="84" t="s">
        <v>94</v>
      </c>
      <c r="E7" s="85"/>
      <c r="F7" s="85"/>
      <c r="G7" s="85"/>
      <c r="H7" s="85"/>
      <c r="I7" s="61"/>
      <c r="J7" s="61"/>
      <c r="K7" s="61"/>
    </row>
    <row r="8" spans="2:11" x14ac:dyDescent="0.25">
      <c r="B8" s="55"/>
      <c r="C8" s="55"/>
      <c r="D8" s="84" t="s">
        <v>70</v>
      </c>
      <c r="E8" s="84" t="s">
        <v>71</v>
      </c>
      <c r="F8" s="84"/>
      <c r="G8" s="84"/>
      <c r="H8" s="84"/>
      <c r="I8" s="55"/>
      <c r="J8" s="55"/>
      <c r="K8" s="55"/>
    </row>
    <row r="9" spans="2:11" ht="21" x14ac:dyDescent="0.35">
      <c r="G9" s="62" t="str">
        <f>IF(COUNTIF(D2:K2,"")=0,"","Введите уровень успешности каждого задания")</f>
        <v>Введите уровень успешности каждого задания</v>
      </c>
    </row>
    <row r="10" spans="2:11" ht="63" x14ac:dyDescent="0.25">
      <c r="B10" s="67" t="s">
        <v>60</v>
      </c>
      <c r="C10" s="67" t="s">
        <v>91</v>
      </c>
      <c r="D10" s="63" t="s">
        <v>92</v>
      </c>
      <c r="E10" s="63" t="s">
        <v>93</v>
      </c>
      <c r="F10" s="63" t="s">
        <v>89</v>
      </c>
      <c r="G10" s="63" t="s">
        <v>90</v>
      </c>
      <c r="H10" s="63" t="s">
        <v>62</v>
      </c>
      <c r="I10" s="63" t="s">
        <v>61</v>
      </c>
      <c r="J10" s="63" t="s">
        <v>63</v>
      </c>
      <c r="K10" s="63" t="s">
        <v>74</v>
      </c>
    </row>
    <row r="11" spans="2:11" ht="315" x14ac:dyDescent="0.25">
      <c r="B11" s="86">
        <v>1</v>
      </c>
      <c r="C11" s="97">
        <v>1</v>
      </c>
      <c r="D11" s="90" t="s">
        <v>95</v>
      </c>
      <c r="E11" s="91" t="s">
        <v>108</v>
      </c>
      <c r="F11" s="92" t="s">
        <v>104</v>
      </c>
      <c r="G11" s="93" t="s">
        <v>87</v>
      </c>
      <c r="H11" s="98">
        <v>1</v>
      </c>
      <c r="I11" s="88" t="str">
        <f t="shared" ref="I11:I18" si="0">IF(J11="","",J11*H11)</f>
        <v/>
      </c>
      <c r="J11" s="89" t="str">
        <f>IF($D$2="","",$D$2)</f>
        <v/>
      </c>
      <c r="K11" s="87" t="str">
        <f t="shared" ref="K11:K18" si="1">IF(J11="",$G$9,IF(J11&gt;=$A$25,$D$25,IF(J11&gt;=$A$24,$D$24,IF(J11&gt;=$A$23,$D$23,IF(J11&gt;=$A$22,$D$22,$D$21)))))</f>
        <v>Введите уровень успешности каждого задания</v>
      </c>
    </row>
    <row r="12" spans="2:11" ht="315" x14ac:dyDescent="0.25">
      <c r="B12" s="86">
        <v>2</v>
      </c>
      <c r="C12" s="97">
        <v>3</v>
      </c>
      <c r="D12" s="90" t="s">
        <v>96</v>
      </c>
      <c r="E12" s="91" t="s">
        <v>108</v>
      </c>
      <c r="F12" s="92" t="s">
        <v>104</v>
      </c>
      <c r="G12" s="93" t="s">
        <v>87</v>
      </c>
      <c r="H12" s="98">
        <v>1</v>
      </c>
      <c r="I12" s="88" t="str">
        <f t="shared" si="0"/>
        <v/>
      </c>
      <c r="J12" s="89" t="str">
        <f>IF($E$2="","",$E$2)</f>
        <v/>
      </c>
      <c r="K12" s="87" t="str">
        <f t="shared" si="1"/>
        <v>Введите уровень успешности каждого задания</v>
      </c>
    </row>
    <row r="13" spans="2:11" ht="78.75" x14ac:dyDescent="0.25">
      <c r="B13" s="86">
        <v>3</v>
      </c>
      <c r="C13" s="97">
        <v>4</v>
      </c>
      <c r="D13" s="94" t="s">
        <v>97</v>
      </c>
      <c r="E13" s="91" t="s">
        <v>86</v>
      </c>
      <c r="F13" s="92" t="s">
        <v>107</v>
      </c>
      <c r="G13" s="93" t="s">
        <v>76</v>
      </c>
      <c r="H13" s="98">
        <v>2</v>
      </c>
      <c r="I13" s="88" t="str">
        <f t="shared" si="0"/>
        <v/>
      </c>
      <c r="J13" s="89" t="str">
        <f>IF($F$2="","",$F$2)</f>
        <v/>
      </c>
      <c r="K13" s="87" t="str">
        <f t="shared" si="1"/>
        <v>Введите уровень успешности каждого задания</v>
      </c>
    </row>
    <row r="14" spans="2:11" ht="126" x14ac:dyDescent="0.25">
      <c r="B14" s="86">
        <v>4</v>
      </c>
      <c r="C14" s="97">
        <v>14</v>
      </c>
      <c r="D14" s="94" t="s">
        <v>98</v>
      </c>
      <c r="E14" s="91" t="s">
        <v>110</v>
      </c>
      <c r="F14" s="92" t="s">
        <v>106</v>
      </c>
      <c r="G14" s="93" t="s">
        <v>87</v>
      </c>
      <c r="H14" s="98">
        <v>2</v>
      </c>
      <c r="I14" s="88" t="str">
        <f t="shared" si="0"/>
        <v/>
      </c>
      <c r="J14" s="89" t="str">
        <f>IF($G$2="","",$G$2)</f>
        <v/>
      </c>
      <c r="K14" s="87" t="str">
        <f t="shared" si="1"/>
        <v>Введите уровень успешности каждого задания</v>
      </c>
    </row>
    <row r="15" spans="2:11" ht="78.75" x14ac:dyDescent="0.25">
      <c r="B15" s="86">
        <v>5</v>
      </c>
      <c r="C15" s="97">
        <v>16</v>
      </c>
      <c r="D15" s="94" t="s">
        <v>99</v>
      </c>
      <c r="E15" s="91" t="s">
        <v>86</v>
      </c>
      <c r="F15" s="92" t="s">
        <v>105</v>
      </c>
      <c r="G15" s="93" t="s">
        <v>87</v>
      </c>
      <c r="H15" s="98">
        <v>2</v>
      </c>
      <c r="I15" s="88" t="str">
        <f t="shared" si="0"/>
        <v/>
      </c>
      <c r="J15" s="89" t="str">
        <f>IF($H$2="","",$H$2)</f>
        <v/>
      </c>
      <c r="K15" s="87" t="str">
        <f t="shared" si="1"/>
        <v>Введите уровень успешности каждого задания</v>
      </c>
    </row>
    <row r="16" spans="2:11" ht="126" x14ac:dyDescent="0.25">
      <c r="B16" s="86">
        <v>6</v>
      </c>
      <c r="C16" s="97">
        <v>25</v>
      </c>
      <c r="D16" s="94" t="s">
        <v>100</v>
      </c>
      <c r="E16" s="91" t="s">
        <v>86</v>
      </c>
      <c r="F16" s="92" t="s">
        <v>104</v>
      </c>
      <c r="G16" s="93" t="s">
        <v>88</v>
      </c>
      <c r="H16" s="98">
        <v>4</v>
      </c>
      <c r="I16" s="88" t="str">
        <f t="shared" si="0"/>
        <v/>
      </c>
      <c r="J16" s="89" t="str">
        <f>IF($I$2="","",$I$2)</f>
        <v/>
      </c>
      <c r="K16" s="87" t="str">
        <f t="shared" si="1"/>
        <v>Введите уровень успешности каждого задания</v>
      </c>
    </row>
    <row r="17" spans="1:11" ht="110.25" x14ac:dyDescent="0.25">
      <c r="B17" s="86">
        <v>7</v>
      </c>
      <c r="C17" s="97">
        <v>26</v>
      </c>
      <c r="D17" s="94" t="s">
        <v>101</v>
      </c>
      <c r="E17" s="91" t="s">
        <v>109</v>
      </c>
      <c r="F17" s="92" t="s">
        <v>104</v>
      </c>
      <c r="G17" s="93" t="s">
        <v>88</v>
      </c>
      <c r="H17" s="98">
        <v>3</v>
      </c>
      <c r="I17" s="88" t="str">
        <f t="shared" si="0"/>
        <v/>
      </c>
      <c r="J17" s="89" t="str">
        <f>IF($J$2="","",$J$2)</f>
        <v/>
      </c>
      <c r="K17" s="87" t="str">
        <f t="shared" si="1"/>
        <v>Введите уровень успешности каждого задания</v>
      </c>
    </row>
    <row r="18" spans="1:11" ht="63" x14ac:dyDescent="0.25">
      <c r="B18" s="86">
        <v>8</v>
      </c>
      <c r="C18" s="97">
        <v>28</v>
      </c>
      <c r="D18" s="94" t="s">
        <v>102</v>
      </c>
      <c r="E18" s="91" t="s">
        <v>103</v>
      </c>
      <c r="F18" s="92" t="s">
        <v>104</v>
      </c>
      <c r="G18" s="93" t="s">
        <v>88</v>
      </c>
      <c r="H18" s="98">
        <v>4</v>
      </c>
      <c r="I18" s="88" t="str">
        <f t="shared" si="0"/>
        <v/>
      </c>
      <c r="J18" s="89" t="str">
        <f>IF($K$2="","",$K$2)</f>
        <v/>
      </c>
      <c r="K18" s="87" t="str">
        <f t="shared" si="1"/>
        <v>Введите уровень успешности каждого задания</v>
      </c>
    </row>
    <row r="20" spans="1:11" ht="15.75" x14ac:dyDescent="0.25">
      <c r="A20" t="s">
        <v>73</v>
      </c>
      <c r="B20" t="s">
        <v>72</v>
      </c>
      <c r="D20" s="57" t="s">
        <v>64</v>
      </c>
    </row>
    <row r="21" spans="1:11" ht="15.75" x14ac:dyDescent="0.25">
      <c r="A21" s="56">
        <v>0</v>
      </c>
      <c r="B21" s="56">
        <f>A22-0.01</f>
        <v>0.28999999999999998</v>
      </c>
      <c r="C21" s="56"/>
      <c r="D21" s="58" t="s">
        <v>65</v>
      </c>
    </row>
    <row r="22" spans="1:11" ht="15.75" x14ac:dyDescent="0.25">
      <c r="A22" s="56">
        <v>0.3</v>
      </c>
      <c r="B22" s="56">
        <f t="shared" ref="B22:B24" si="2">A23-0.01</f>
        <v>0.49</v>
      </c>
      <c r="C22" s="56"/>
      <c r="D22" s="58" t="s">
        <v>66</v>
      </c>
    </row>
    <row r="23" spans="1:11" ht="15.75" x14ac:dyDescent="0.25">
      <c r="A23" s="56">
        <v>0.5</v>
      </c>
      <c r="B23" s="56">
        <f t="shared" si="2"/>
        <v>0.69</v>
      </c>
      <c r="C23" s="56"/>
      <c r="D23" s="58" t="s">
        <v>75</v>
      </c>
    </row>
    <row r="24" spans="1:11" ht="15.75" x14ac:dyDescent="0.25">
      <c r="A24" s="56">
        <v>0.7</v>
      </c>
      <c r="B24" s="56">
        <f t="shared" si="2"/>
        <v>0.89</v>
      </c>
      <c r="C24" s="56"/>
      <c r="D24" s="58" t="s">
        <v>67</v>
      </c>
    </row>
    <row r="25" spans="1:11" ht="15.75" x14ac:dyDescent="0.25">
      <c r="A25" s="56">
        <v>0.9</v>
      </c>
      <c r="B25" s="56">
        <v>1</v>
      </c>
      <c r="C25" s="56"/>
      <c r="D25" s="58" t="s">
        <v>68</v>
      </c>
    </row>
  </sheetData>
  <sheetProtection password="F7B7" sheet="1" objects="1" scenarios="1" formatColumns="0" formatRows="0"/>
  <conditionalFormatting sqref="A21:D22 K11:K18">
    <cfRule type="expression" dxfId="1" priority="1">
      <formula>$J11&lt;$A$23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E1" zoomScale="70" zoomScaleNormal="70" workbookViewId="0">
      <selection activeCell="D2" sqref="D2:V2"/>
    </sheetView>
  </sheetViews>
  <sheetFormatPr defaultRowHeight="15" x14ac:dyDescent="0.25"/>
  <cols>
    <col min="1" max="1" width="9.140625" style="55"/>
    <col min="2" max="3" width="10.85546875" style="55" customWidth="1"/>
    <col min="4" max="4" width="40.7109375" style="55" customWidth="1"/>
    <col min="5" max="5" width="26.28515625" style="55" customWidth="1"/>
    <col min="6" max="6" width="21" style="55" customWidth="1"/>
    <col min="7" max="7" width="11.85546875" style="55" customWidth="1"/>
    <col min="8" max="8" width="6.42578125" style="55" bestFit="1" customWidth="1"/>
    <col min="9" max="9" width="10.5703125" style="55" bestFit="1" customWidth="1"/>
    <col min="10" max="10" width="13" style="55" customWidth="1"/>
    <col min="11" max="11" width="54.85546875" style="55" customWidth="1"/>
    <col min="12" max="16384" width="9.140625" style="55"/>
  </cols>
  <sheetData>
    <row r="1" spans="2:22" ht="15.75" customHeight="1" thickBot="1" x14ac:dyDescent="0.3">
      <c r="D1" s="116" t="s">
        <v>81</v>
      </c>
      <c r="E1" s="117"/>
      <c r="F1" s="117"/>
      <c r="G1" s="117"/>
      <c r="H1" s="117"/>
      <c r="I1" s="117"/>
      <c r="J1" s="117"/>
      <c r="K1" s="118"/>
    </row>
    <row r="2" spans="2:22" s="82" customFormat="1" ht="15.75" thickBot="1" x14ac:dyDescent="0.3">
      <c r="B2" s="83" t="s">
        <v>69</v>
      </c>
      <c r="C2" s="83"/>
      <c r="D2" s="119">
        <v>69.714285714285722</v>
      </c>
      <c r="E2" s="119">
        <v>89.714285714285708</v>
      </c>
      <c r="F2" s="119">
        <v>29.142857142857142</v>
      </c>
      <c r="G2" s="119">
        <v>44.571428571428569</v>
      </c>
      <c r="H2" s="119">
        <v>29.142857142857142</v>
      </c>
      <c r="I2" s="119">
        <v>39.428571428571431</v>
      </c>
      <c r="J2" s="119">
        <v>31.428571428571427</v>
      </c>
      <c r="K2" s="119">
        <v>46.285714285714285</v>
      </c>
      <c r="L2" s="119">
        <v>18.285714285714285</v>
      </c>
      <c r="M2" s="119">
        <v>23.428571428571431</v>
      </c>
      <c r="N2" s="119">
        <v>22.857142857142858</v>
      </c>
      <c r="O2" s="119">
        <v>10.857142857142858</v>
      </c>
      <c r="P2" s="119">
        <v>18.285714285714285</v>
      </c>
      <c r="Q2" s="119">
        <v>23.428571428571431</v>
      </c>
      <c r="R2" s="119">
        <v>23.428571428571431</v>
      </c>
      <c r="S2" s="119">
        <v>17.714285714285712</v>
      </c>
      <c r="T2" s="119">
        <v>15.428571428571427</v>
      </c>
      <c r="U2" s="119">
        <v>18.857142857142858</v>
      </c>
      <c r="V2" s="119">
        <v>9.1428571428571423</v>
      </c>
    </row>
    <row r="3" spans="2:22" ht="26.25" thickBot="1" x14ac:dyDescent="0.3">
      <c r="D3" s="95">
        <v>1</v>
      </c>
      <c r="E3" s="96">
        <v>2</v>
      </c>
      <c r="F3" s="95" t="s">
        <v>111</v>
      </c>
      <c r="G3" s="95" t="s">
        <v>112</v>
      </c>
      <c r="H3" s="96" t="s">
        <v>113</v>
      </c>
      <c r="I3" s="96" t="s">
        <v>114</v>
      </c>
      <c r="J3" s="95" t="s">
        <v>115</v>
      </c>
      <c r="K3" s="95" t="s">
        <v>116</v>
      </c>
      <c r="L3" s="96" t="s">
        <v>117</v>
      </c>
      <c r="M3" s="96" t="s">
        <v>118</v>
      </c>
      <c r="N3" s="96" t="s">
        <v>119</v>
      </c>
      <c r="O3" s="96" t="s">
        <v>120</v>
      </c>
      <c r="P3" s="95" t="s">
        <v>84</v>
      </c>
      <c r="Q3" s="95" t="s">
        <v>85</v>
      </c>
      <c r="R3" s="95" t="s">
        <v>121</v>
      </c>
      <c r="S3" s="96" t="s">
        <v>82</v>
      </c>
      <c r="T3" s="96" t="s">
        <v>83</v>
      </c>
      <c r="U3" s="96" t="s">
        <v>122</v>
      </c>
      <c r="V3" s="96" t="s">
        <v>123</v>
      </c>
    </row>
    <row r="4" spans="2:22" x14ac:dyDescent="0.25">
      <c r="B4" s="81" t="s">
        <v>80</v>
      </c>
      <c r="C4" s="81"/>
      <c r="D4" s="80">
        <f t="shared" ref="D4:R4" si="0">IF(LEN(D3)&lt;4,1,1*LEFT(RIGHT(D3,3),1))</f>
        <v>1</v>
      </c>
      <c r="E4" s="80">
        <f t="shared" si="0"/>
        <v>1</v>
      </c>
      <c r="F4" s="80">
        <f t="shared" si="0"/>
        <v>1</v>
      </c>
      <c r="G4" s="80">
        <f t="shared" si="0"/>
        <v>2</v>
      </c>
      <c r="H4" s="80">
        <f t="shared" si="0"/>
        <v>1</v>
      </c>
      <c r="I4" s="80">
        <f t="shared" si="0"/>
        <v>2</v>
      </c>
      <c r="J4" s="80">
        <f t="shared" si="0"/>
        <v>1</v>
      </c>
      <c r="K4" s="80">
        <f t="shared" si="0"/>
        <v>2</v>
      </c>
      <c r="L4" s="80">
        <f t="shared" si="0"/>
        <v>1</v>
      </c>
      <c r="M4" s="80">
        <f t="shared" si="0"/>
        <v>2</v>
      </c>
      <c r="N4" s="80">
        <f t="shared" ref="N4:O4" si="1">IF(LEN(N3)&lt;4,1,1*LEFT(RIGHT(N3,3),1))</f>
        <v>3</v>
      </c>
      <c r="O4" s="80">
        <f t="shared" si="1"/>
        <v>4</v>
      </c>
      <c r="P4" s="80">
        <f t="shared" si="0"/>
        <v>1</v>
      </c>
      <c r="Q4" s="80">
        <f t="shared" si="0"/>
        <v>2</v>
      </c>
      <c r="R4" s="80">
        <f t="shared" si="0"/>
        <v>3</v>
      </c>
      <c r="S4" s="80">
        <f t="shared" ref="S4:V4" si="2">IF(LEN(S3)&lt;4,1,1*LEFT(RIGHT(S3,3),1))</f>
        <v>1</v>
      </c>
      <c r="T4" s="80">
        <f t="shared" si="2"/>
        <v>2</v>
      </c>
      <c r="U4" s="80">
        <f t="shared" si="2"/>
        <v>3</v>
      </c>
      <c r="V4" s="80">
        <f t="shared" si="2"/>
        <v>4</v>
      </c>
    </row>
    <row r="5" spans="2:22" x14ac:dyDescent="0.25">
      <c r="B5" s="81" t="s">
        <v>79</v>
      </c>
      <c r="C5" s="81"/>
      <c r="D5" s="80">
        <f>IF(LEN(D3)&lt;4,D3,IF(LEN(D3)&lt;8,LEFT(D3,LEN(D3)-4),LEFT(D3,LEN(D3)-8)))</f>
        <v>1</v>
      </c>
      <c r="E5" s="80">
        <f t="shared" ref="E5:R5" si="3">IF(LEN(E3)&lt;4,E3,IF(LEN(E3)&lt;8,LEFT(E3,LEN(E3)-4),LEFT(E3,LEN(E3)-8)))</f>
        <v>2</v>
      </c>
      <c r="F5" s="80" t="str">
        <f t="shared" si="3"/>
        <v>3</v>
      </c>
      <c r="G5" s="80" t="str">
        <f t="shared" si="3"/>
        <v>3</v>
      </c>
      <c r="H5" s="80" t="str">
        <f t="shared" si="3"/>
        <v>4</v>
      </c>
      <c r="I5" s="80" t="str">
        <f t="shared" si="3"/>
        <v>4</v>
      </c>
      <c r="J5" s="80" t="str">
        <f t="shared" si="3"/>
        <v>5</v>
      </c>
      <c r="K5" s="80" t="str">
        <f t="shared" si="3"/>
        <v>5</v>
      </c>
      <c r="L5" s="80" t="str">
        <f t="shared" si="3"/>
        <v>6</v>
      </c>
      <c r="M5" s="80" t="str">
        <f t="shared" si="3"/>
        <v>6</v>
      </c>
      <c r="N5" s="80" t="str">
        <f t="shared" ref="N5:O5" si="4">IF(LEN(N3)&lt;4,N3,IF(LEN(N3)&lt;8,LEFT(N3,LEN(N3)-4),LEFT(N3,LEN(N3)-8)))</f>
        <v>6</v>
      </c>
      <c r="O5" s="80" t="str">
        <f t="shared" si="4"/>
        <v>6</v>
      </c>
      <c r="P5" s="80" t="str">
        <f t="shared" si="3"/>
        <v>7</v>
      </c>
      <c r="Q5" s="80" t="str">
        <f t="shared" si="3"/>
        <v>7</v>
      </c>
      <c r="R5" s="80" t="str">
        <f t="shared" si="3"/>
        <v>7</v>
      </c>
      <c r="S5" s="80" t="str">
        <f t="shared" ref="S5:V5" si="5">IF(LEN(S3)&lt;4,S3,IF(LEN(S3)&lt;8,LEFT(S3,LEN(S3)-4),LEFT(S3,LEN(S3)-8)))</f>
        <v>8</v>
      </c>
      <c r="T5" s="80" t="str">
        <f t="shared" si="5"/>
        <v>8</v>
      </c>
      <c r="U5" s="80" t="str">
        <f t="shared" si="5"/>
        <v>8</v>
      </c>
      <c r="V5" s="80" t="str">
        <f t="shared" si="5"/>
        <v>8</v>
      </c>
    </row>
    <row r="6" spans="2:22" x14ac:dyDescent="0.25">
      <c r="B6" s="81" t="s">
        <v>78</v>
      </c>
      <c r="C6" s="81"/>
      <c r="D6" s="80">
        <f t="shared" ref="D6:R6" si="6">D4*D2</f>
        <v>69.714285714285722</v>
      </c>
      <c r="E6" s="80">
        <f t="shared" si="6"/>
        <v>89.714285714285708</v>
      </c>
      <c r="F6" s="80">
        <f t="shared" si="6"/>
        <v>29.142857142857142</v>
      </c>
      <c r="G6" s="80">
        <f t="shared" si="6"/>
        <v>89.142857142857139</v>
      </c>
      <c r="H6" s="80">
        <f t="shared" si="6"/>
        <v>29.142857142857142</v>
      </c>
      <c r="I6" s="80">
        <f t="shared" si="6"/>
        <v>78.857142857142861</v>
      </c>
      <c r="J6" s="80">
        <f t="shared" si="6"/>
        <v>31.428571428571427</v>
      </c>
      <c r="K6" s="80">
        <f t="shared" si="6"/>
        <v>92.571428571428569</v>
      </c>
      <c r="L6" s="80">
        <f t="shared" si="6"/>
        <v>18.285714285714285</v>
      </c>
      <c r="M6" s="80">
        <f t="shared" si="6"/>
        <v>46.857142857142861</v>
      </c>
      <c r="N6" s="80">
        <f t="shared" ref="N6:O6" si="7">N4*N2</f>
        <v>68.571428571428569</v>
      </c>
      <c r="O6" s="80">
        <f t="shared" si="7"/>
        <v>43.428571428571431</v>
      </c>
      <c r="P6" s="80">
        <f t="shared" si="6"/>
        <v>18.285714285714285</v>
      </c>
      <c r="Q6" s="80">
        <f t="shared" si="6"/>
        <v>46.857142857142861</v>
      </c>
      <c r="R6" s="80">
        <f t="shared" si="6"/>
        <v>70.285714285714292</v>
      </c>
      <c r="S6" s="80">
        <f t="shared" ref="S6:V6" si="8">S4*S2</f>
        <v>17.714285714285712</v>
      </c>
      <c r="T6" s="80">
        <f t="shared" si="8"/>
        <v>30.857142857142854</v>
      </c>
      <c r="U6" s="80">
        <f t="shared" si="8"/>
        <v>56.571428571428569</v>
      </c>
      <c r="V6" s="80">
        <f t="shared" si="8"/>
        <v>36.571428571428569</v>
      </c>
    </row>
    <row r="7" spans="2:22" x14ac:dyDescent="0.25">
      <c r="D7" s="84" t="str">
        <f>АнализКл!D7</f>
        <v>КДР по обществознанию (10 кл.) 01.03.2019</v>
      </c>
      <c r="E7" s="84"/>
      <c r="F7" s="84"/>
      <c r="G7" s="84"/>
      <c r="H7" s="84"/>
      <c r="I7" s="84"/>
    </row>
    <row r="8" spans="2:22" x14ac:dyDescent="0.25">
      <c r="D8" s="84" t="s">
        <v>70</v>
      </c>
      <c r="E8" s="84" t="s">
        <v>77</v>
      </c>
      <c r="F8" s="84"/>
      <c r="G8" s="84"/>
      <c r="H8" s="84"/>
      <c r="I8" s="84"/>
    </row>
    <row r="9" spans="2:22" ht="21" x14ac:dyDescent="0.35">
      <c r="G9" s="79" t="str">
        <f>IF(COUNTIF(D2:T2,"")=0,"","Введите уровень успешности каждого задания")</f>
        <v/>
      </c>
    </row>
    <row r="10" spans="2:22" ht="63" x14ac:dyDescent="0.25">
      <c r="B10" s="67" t="s">
        <v>60</v>
      </c>
      <c r="C10" s="67" t="str">
        <f>АнализКл!C10</f>
        <v>Обозначение задания в ЕГЭ</v>
      </c>
      <c r="D10" s="67" t="str">
        <f>АнализКл!D10</f>
        <v>Требования к уровню подготовки выпускников, проверяемому на ЕГЭ</v>
      </c>
      <c r="E10" s="67" t="str">
        <f>АнализКл!E10</f>
        <v>Коды проверяемых требований к уровню подготовки выпускников</v>
      </c>
      <c r="F10" s="67" t="str">
        <f>АнализКл!F10</f>
        <v>Коды проверяемых умений</v>
      </c>
      <c r="G10" s="67" t="str">
        <f>АнализКл!G10</f>
        <v>Уровень сложности задания</v>
      </c>
      <c r="H10" s="78" t="s">
        <v>62</v>
      </c>
      <c r="I10" s="78" t="s">
        <v>61</v>
      </c>
      <c r="J10" s="78" t="s">
        <v>63</v>
      </c>
      <c r="K10" s="78" t="s">
        <v>74</v>
      </c>
    </row>
    <row r="11" spans="2:22" ht="315" x14ac:dyDescent="0.25">
      <c r="B11" s="77">
        <f>АнализКл!B11</f>
        <v>1</v>
      </c>
      <c r="C11" s="77">
        <f>АнализКл!C11</f>
        <v>1</v>
      </c>
      <c r="D11" s="71" t="str">
        <f>АнализКл!D11</f>
        <v>Знать и понимать: биосоциальную сущность человека; основные этапы и факторы социализации личности; место и роль человека в системе общественных отношений; закономерности развития общества как сложной самоорганизующейся системы; тенденции развития общества в целом как сложной динамичной системы, а также важнейших социальных институтов; основные социальные институты и процессы; необходимость регулирования общественных отношений, сущность социальных норм, механизмы правового регулирования; особенности социально- гуманитарного познания (выявление структурных элементов с помощью схем и таблиц)</v>
      </c>
      <c r="E11" s="68" t="str">
        <f>АнализКл!E11</f>
        <v>1.1-1.8</v>
      </c>
      <c r="F11" s="68" t="str">
        <f>АнализКл!F11</f>
        <v>Различное содержание в разных вариантах: 1.1–5.20</v>
      </c>
      <c r="G11" s="68" t="str">
        <f>АнализКл!G11</f>
        <v>Б</v>
      </c>
      <c r="H11" s="68">
        <f>АнализКл!H11</f>
        <v>1</v>
      </c>
      <c r="I11" s="69">
        <f t="shared" ref="I11:I18" si="9">IF(J11="","",J11*H11)</f>
        <v>0.69714285714285718</v>
      </c>
      <c r="J11" s="76">
        <f>IF(COUNTIFS($D$5:$V$5,$B11,$D$2:$V$2,"")=0,SUMIFS($D$6:$V$6,$D$5:$V$5,$B11)/$H11/100,"")</f>
        <v>0.69714285714285718</v>
      </c>
      <c r="K11" s="66" t="str">
        <f t="shared" ref="K11:K18" si="10">IF(J11="",$G$9,IF(J11&gt;=$A$25,$D$25,IF(J11&gt;=$A$24,$D$24,IF(J11&gt;=$A$23,$D$23,IF(J11&gt;=$A$22,$D$22,$D$21)))))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22" ht="315" x14ac:dyDescent="0.25">
      <c r="B12" s="77">
        <f>АнализКл!B12</f>
        <v>2</v>
      </c>
      <c r="C12" s="77">
        <f>АнализКл!C12</f>
        <v>3</v>
      </c>
      <c r="D12" s="71" t="str">
        <f>АнализКл!D12</f>
        <v>Знать и понимать: биосоциальную сущность человека; основные этапы и факторы социализации личности; место и роль человека в системе общественных отношений; закономерности развития общества как сложной самоорганизующейся системы; тенденции развития общества в целом как сложной динамичной системы, а также важнейших социальных институтов; основные социальные институты и процессы; необходимость
регулирования общественных отношений, сущность социальных норм, механизмы правового регулирования; особенности социальногуманитарного познания (соотнесение видовых понятий с родовыми)</v>
      </c>
      <c r="E12" s="68" t="str">
        <f>АнализКл!E12</f>
        <v>1.1-1.8</v>
      </c>
      <c r="F12" s="68" t="str">
        <f>АнализКл!F12</f>
        <v>Различное содержание в разных вариантах: 1.1–5.20</v>
      </c>
      <c r="G12" s="68" t="str">
        <f>АнализКл!G12</f>
        <v>Б</v>
      </c>
      <c r="H12" s="68">
        <f>АнализКл!H12</f>
        <v>1</v>
      </c>
      <c r="I12" s="69">
        <f t="shared" si="9"/>
        <v>0.89714285714285713</v>
      </c>
      <c r="J12" s="76">
        <f t="shared" ref="J12:J16" si="11">IF(COUNTIFS($D$5:$V$5,$B12,$D$2:$V$2,"")=0,SUMIFS($D$6:$V$6,$D$5:$V$5,$B12)/$H12/100,"")</f>
        <v>0.89714285714285713</v>
      </c>
      <c r="K12" s="66" t="str">
        <f t="shared" si="10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2" ht="78.75" x14ac:dyDescent="0.25">
      <c r="B13" s="77">
        <f>АнализКл!B13</f>
        <v>3</v>
      </c>
      <c r="C13" s="77">
        <f>АнализКл!C13</f>
        <v>4</v>
      </c>
      <c r="D13" s="71" t="str">
        <f>АнализКл!D13</f>
        <v>Характеризовать с научных позиций основные социальные объекты (факты, явления, процессы, институты), их место и значение в жизни общества как целостной системы</v>
      </c>
      <c r="E13" s="68" t="str">
        <f>АнализКл!E13</f>
        <v>2.1</v>
      </c>
      <c r="F13" s="68" t="str">
        <f>АнализКл!F13</f>
        <v>1.1-1.18</v>
      </c>
      <c r="G13" s="68" t="str">
        <f>АнализКл!G13</f>
        <v>П</v>
      </c>
      <c r="H13" s="68">
        <f>АнализКл!H13</f>
        <v>2</v>
      </c>
      <c r="I13" s="69">
        <f t="shared" si="9"/>
        <v>1.1828571428571428</v>
      </c>
      <c r="J13" s="76">
        <f t="shared" si="11"/>
        <v>0.59142857142857141</v>
      </c>
      <c r="K13" s="66" t="str">
        <f t="shared" si="10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2" ht="126" x14ac:dyDescent="0.25">
      <c r="B14" s="77">
        <f>АнализКл!B14</f>
        <v>4</v>
      </c>
      <c r="C14" s="77">
        <f>АнализКл!C14</f>
        <v>14</v>
      </c>
      <c r="D14" s="71" t="str">
        <f>АнализКл!D14</f>
        <v>Анализировать актуальную информацию о социальных объектах, выявляя их общие черты и различия; устанавливать соответствия между существенными чертами и признаками изученных социальных явлений и обществоведческими терминами и понятиями</v>
      </c>
      <c r="E14" s="68" t="str">
        <f>АнализКл!E14</f>
        <v>2.2</v>
      </c>
      <c r="F14" s="68" t="str">
        <f>АнализКл!F14</f>
        <v>4.14, 4.15</v>
      </c>
      <c r="G14" s="68" t="str">
        <f>АнализКл!G14</f>
        <v>Б</v>
      </c>
      <c r="H14" s="68">
        <f>АнализКл!H14</f>
        <v>2</v>
      </c>
      <c r="I14" s="69">
        <f t="shared" si="9"/>
        <v>1.08</v>
      </c>
      <c r="J14" s="76">
        <f t="shared" si="11"/>
        <v>0.54</v>
      </c>
      <c r="K14" s="66" t="str">
        <f t="shared" si="10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22" ht="78.75" x14ac:dyDescent="0.25">
      <c r="B15" s="77">
        <f>АнализКл!B15</f>
        <v>5</v>
      </c>
      <c r="C15" s="77">
        <f>АнализКл!C15</f>
        <v>16</v>
      </c>
      <c r="D15" s="71" t="str">
        <f>АнализКл!D15</f>
        <v>Характеризовать с научных позиций основы конституционного строя, права и свободы человека и гражданина, конституционные обязанности гражданина РФ</v>
      </c>
      <c r="E15" s="68" t="str">
        <f>АнализКл!E15</f>
        <v>2.1</v>
      </c>
      <c r="F15" s="68" t="str">
        <f>АнализКл!F15</f>
        <v>5.4</v>
      </c>
      <c r="G15" s="68" t="str">
        <f>АнализКл!G15</f>
        <v>Б</v>
      </c>
      <c r="H15" s="68">
        <f>АнализКл!H15</f>
        <v>2</v>
      </c>
      <c r="I15" s="69">
        <f t="shared" si="9"/>
        <v>1.24</v>
      </c>
      <c r="J15" s="76">
        <f t="shared" si="11"/>
        <v>0.62</v>
      </c>
      <c r="K15" s="66" t="str">
        <f t="shared" si="10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2" ht="126" x14ac:dyDescent="0.25">
      <c r="B16" s="77">
        <f>АнализКл!B16</f>
        <v>6</v>
      </c>
      <c r="C16" s="77">
        <f>АнализКл!C16</f>
        <v>25</v>
      </c>
      <c r="D16" s="71" t="str">
        <f>АнализКл!D16</f>
        <v>Характеризовать с научных позиций основные социальные объекты (факты, явления, процессы, институты), их место и значение в жизни общества как целостной системы (задание на раскрытие смысла понятия, использование понятия в заданном контексте)</v>
      </c>
      <c r="E16" s="68" t="str">
        <f>АнализКл!E16</f>
        <v>2.1</v>
      </c>
      <c r="F16" s="68" t="str">
        <f>АнализКл!F16</f>
        <v>Различное содержание в разных вариантах: 1.1–5.20</v>
      </c>
      <c r="G16" s="68" t="str">
        <f>АнализКл!G16</f>
        <v>В</v>
      </c>
      <c r="H16" s="68">
        <f>АнализКл!H16</f>
        <v>4</v>
      </c>
      <c r="I16" s="69">
        <f t="shared" si="9"/>
        <v>1.7714285714285716</v>
      </c>
      <c r="J16" s="76">
        <f t="shared" si="11"/>
        <v>0.44285714285714289</v>
      </c>
      <c r="K16" s="66" t="str">
        <f t="shared" si="10"/>
        <v>Данный элемент содержания усвоен на низком уровне. Требуется коррекция.</v>
      </c>
    </row>
    <row r="17" spans="1:11" ht="110.25" x14ac:dyDescent="0.25">
      <c r="B17" s="77">
        <f>АнализКл!B17</f>
        <v>7</v>
      </c>
      <c r="C17" s="77">
        <f>АнализКл!C17</f>
        <v>26</v>
      </c>
      <c r="D17" s="71" t="str">
        <f>АнализКл!D17</f>
        <v>Раскрывать на примерах изученные теоретические положения и понятия социально-экономических и гуманитарных наук (задание, предполагающее раскрытие теоретических положений на примерах)</v>
      </c>
      <c r="E17" s="68" t="str">
        <f>АнализКл!E17</f>
        <v>2.4</v>
      </c>
      <c r="F17" s="68" t="str">
        <f>АнализКл!F17</f>
        <v>Различное содержание в разных вариантах: 1.1–5.20</v>
      </c>
      <c r="G17" s="68" t="str">
        <f>АнализКл!G17</f>
        <v>В</v>
      </c>
      <c r="H17" s="68">
        <f>АнализКл!H17</f>
        <v>3</v>
      </c>
      <c r="I17" s="69">
        <f t="shared" si="9"/>
        <v>1.3542857142857143</v>
      </c>
      <c r="J17" s="76">
        <f>IF(COUNTIFS($D$5:$V$5,$B17,$D$2:$V$2,"")=0,SUMIFS($D$6:$V$6,$D$5:$V$5,$B17)/$H17/100,"")</f>
        <v>0.45142857142857146</v>
      </c>
      <c r="K17" s="66" t="str">
        <f t="shared" si="10"/>
        <v>Данный элемент содержания усвоен на низком уровне. Требуется коррекция.</v>
      </c>
    </row>
    <row r="18" spans="1:11" ht="63" x14ac:dyDescent="0.25">
      <c r="B18" s="77">
        <f>АнализКл!B18</f>
        <v>8</v>
      </c>
      <c r="C18" s="77">
        <f>АнализКл!C18</f>
        <v>28</v>
      </c>
      <c r="D18" s="71" t="str">
        <f>АнализКл!D18</f>
        <v xml:space="preserve">Подготавливать аннотацию, рецензию, реферат, творческую работу (задание на составление плана доклада по определенной теме) </v>
      </c>
      <c r="E18" s="68" t="str">
        <f>АнализКл!E18</f>
        <v>2.8</v>
      </c>
      <c r="F18" s="68" t="str">
        <f>АнализКл!F18</f>
        <v>Различное содержание в разных вариантах: 1.1–5.20</v>
      </c>
      <c r="G18" s="68" t="str">
        <f>АнализКл!G18</f>
        <v>В</v>
      </c>
      <c r="H18" s="68">
        <f>АнализКл!H18</f>
        <v>4</v>
      </c>
      <c r="I18" s="69">
        <f t="shared" si="9"/>
        <v>1.4171428571428573</v>
      </c>
      <c r="J18" s="76">
        <f>IF(COUNTIFS($D$5:$V$5,$B18,$D$2:$V$2,"")=0,SUMIFS($D$6:$V$6,$D$5:$V$5,$B18)/$H18/100,"")</f>
        <v>0.35428571428571431</v>
      </c>
      <c r="K18" s="66" t="str">
        <f t="shared" si="10"/>
        <v>Данный элемент содержания усвоен на низком уровне. Требуется коррекция.</v>
      </c>
    </row>
    <row r="20" spans="1:11" ht="15.75" x14ac:dyDescent="0.25">
      <c r="A20" s="75" t="s">
        <v>73</v>
      </c>
      <c r="B20" s="75" t="s">
        <v>72</v>
      </c>
      <c r="C20" s="75"/>
      <c r="D20" s="74" t="s">
        <v>64</v>
      </c>
    </row>
    <row r="21" spans="1:11" ht="15.75" x14ac:dyDescent="0.25">
      <c r="A21" s="73">
        <v>0</v>
      </c>
      <c r="B21" s="73">
        <f>A22-0.01</f>
        <v>0.28999999999999998</v>
      </c>
      <c r="C21" s="73"/>
      <c r="D21" s="72" t="s">
        <v>65</v>
      </c>
    </row>
    <row r="22" spans="1:11" ht="15.75" x14ac:dyDescent="0.25">
      <c r="A22" s="73">
        <v>0.3</v>
      </c>
      <c r="B22" s="73">
        <f>A23-0.01</f>
        <v>0.49</v>
      </c>
      <c r="C22" s="73"/>
      <c r="D22" s="72" t="s">
        <v>66</v>
      </c>
    </row>
    <row r="23" spans="1:11" ht="15.75" x14ac:dyDescent="0.25">
      <c r="A23" s="73">
        <v>0.5</v>
      </c>
      <c r="B23" s="73">
        <f>A24-0.01</f>
        <v>0.69</v>
      </c>
      <c r="C23" s="73"/>
      <c r="D23" s="72" t="s">
        <v>75</v>
      </c>
    </row>
    <row r="24" spans="1:11" ht="15.75" x14ac:dyDescent="0.25">
      <c r="A24" s="73">
        <v>0.7</v>
      </c>
      <c r="B24" s="73">
        <f>A25-0.01</f>
        <v>0.89</v>
      </c>
      <c r="C24" s="73"/>
      <c r="D24" s="72" t="s">
        <v>67</v>
      </c>
    </row>
    <row r="25" spans="1:11" ht="15.75" x14ac:dyDescent="0.25">
      <c r="A25" s="73">
        <v>0.9</v>
      </c>
      <c r="B25" s="73">
        <v>1</v>
      </c>
      <c r="C25" s="73"/>
      <c r="D25" s="72" t="s">
        <v>68</v>
      </c>
    </row>
    <row r="45" spans="6:6" x14ac:dyDescent="0.25">
      <c r="F45" s="55">
        <v>25</v>
      </c>
    </row>
  </sheetData>
  <sheetProtection password="F7B7" sheet="1" objects="1" scenarios="1" formatColumns="0" formatRows="0"/>
  <mergeCells count="1">
    <mergeCell ref="D1:K1"/>
  </mergeCells>
  <conditionalFormatting sqref="A21:D22 K11:K18">
    <cfRule type="expression" dxfId="0" priority="1">
      <formula>$J11&lt;$A$23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2019-03-27T13:43:53Z</dcterms:modified>
</cp:coreProperties>
</file>