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0" windowWidth="19200" windowHeight="1033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7" r:id="rId4"/>
  </sheets>
  <definedNames>
    <definedName name="Hfc" comment="Список сокращений типов классов и их расшифровка">#REF!</definedName>
    <definedName name="_xlnm.Print_Area" localSheetId="2">АнализКл!$A$7:$J$22</definedName>
    <definedName name="_xlnm.Print_Area" localSheetId="3">АнализОО!$A$7:$J$22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H11" i="25" l="1"/>
  <c r="H12" i="25"/>
  <c r="H13" i="25"/>
  <c r="H14" i="25"/>
  <c r="H15" i="25"/>
  <c r="I15" i="25"/>
  <c r="I14" i="25"/>
  <c r="I13" i="25"/>
  <c r="I12" i="25"/>
  <c r="I11" i="25"/>
  <c r="G11" i="27"/>
  <c r="K4" i="27"/>
  <c r="L4" i="27"/>
  <c r="M4" i="27"/>
  <c r="N4" i="27"/>
  <c r="N6" i="27" s="1"/>
  <c r="K5" i="27"/>
  <c r="L5" i="27"/>
  <c r="M5" i="27"/>
  <c r="N5" i="27"/>
  <c r="K6" i="27"/>
  <c r="L6" i="27"/>
  <c r="I15" i="27" s="1"/>
  <c r="H15" i="27" s="1"/>
  <c r="M6" i="27"/>
  <c r="D10" i="27" l="1"/>
  <c r="E10" i="27"/>
  <c r="C10" i="27"/>
  <c r="F11" i="27" l="1"/>
  <c r="F12" i="27"/>
  <c r="E11" i="27" l="1"/>
  <c r="E12" i="27"/>
  <c r="G12" i="27"/>
  <c r="E13" i="27"/>
  <c r="F13" i="27"/>
  <c r="G13" i="27"/>
  <c r="E14" i="27"/>
  <c r="F14" i="27"/>
  <c r="G14" i="27"/>
  <c r="E15" i="27"/>
  <c r="F15" i="27"/>
  <c r="G15" i="27"/>
  <c r="D12" i="27"/>
  <c r="D13" i="27"/>
  <c r="D14" i="27"/>
  <c r="D15" i="27"/>
  <c r="D11" i="27"/>
  <c r="C12" i="27" l="1"/>
  <c r="C13" i="27"/>
  <c r="C14" i="27"/>
  <c r="C15" i="27"/>
  <c r="B12" i="27"/>
  <c r="B13" i="27"/>
  <c r="B14" i="27"/>
  <c r="B15" i="27"/>
  <c r="C11" i="27"/>
  <c r="C7" i="27"/>
  <c r="D5" i="27" l="1"/>
  <c r="E5" i="27"/>
  <c r="F5" i="27"/>
  <c r="G5" i="27"/>
  <c r="H5" i="27"/>
  <c r="I5" i="27"/>
  <c r="J5" i="27"/>
  <c r="C5" i="27"/>
  <c r="B11" i="27" l="1"/>
  <c r="D4" i="27" l="1"/>
  <c r="D6" i="27" s="1"/>
  <c r="C4" i="27"/>
  <c r="C6" i="27" s="1"/>
  <c r="I11" i="27" s="1"/>
  <c r="H11" i="27" s="1"/>
  <c r="E4" i="27"/>
  <c r="E6" i="27" s="1"/>
  <c r="F4" i="27"/>
  <c r="F6" i="27" s="1"/>
  <c r="G4" i="27"/>
  <c r="G6" i="27" s="1"/>
  <c r="H4" i="27"/>
  <c r="H6" i="27" s="1"/>
  <c r="I13" i="27" s="1"/>
  <c r="H13" i="27" s="1"/>
  <c r="I4" i="27"/>
  <c r="I6" i="27" s="1"/>
  <c r="J4" i="27"/>
  <c r="J6" i="27" s="1"/>
  <c r="I14" i="27" s="1"/>
  <c r="H14" i="27" s="1"/>
  <c r="F9" i="27"/>
  <c r="B18" i="27"/>
  <c r="B19" i="27"/>
  <c r="B20" i="27"/>
  <c r="B21" i="27"/>
  <c r="I12" i="27" l="1"/>
  <c r="H12" i="27" s="1"/>
  <c r="J15" i="27"/>
  <c r="J14" i="27"/>
  <c r="J12" i="27" l="1"/>
  <c r="J13" i="27"/>
  <c r="J11" i="27"/>
  <c r="F9" i="25"/>
  <c r="J15" i="25" l="1"/>
  <c r="J12" i="25"/>
  <c r="J13" i="25"/>
  <c r="J14" i="25"/>
  <c r="J11" i="25"/>
  <c r="B19" i="25"/>
  <c r="B20" i="25"/>
  <c r="B21" i="25"/>
  <c r="B18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Q2" i="9" s="1"/>
  <c r="P8" i="9"/>
  <c r="O8" i="9"/>
  <c r="N8" i="9"/>
  <c r="M8" i="9"/>
  <c r="M2" i="9" s="1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P6" i="9"/>
  <c r="O6" i="9"/>
  <c r="O2" i="9" s="1"/>
  <c r="N6" i="9"/>
  <c r="M6" i="9"/>
  <c r="L6" i="9"/>
  <c r="K6" i="9"/>
  <c r="K2" i="9" s="1"/>
  <c r="J6" i="9"/>
  <c r="I6" i="9"/>
  <c r="H6" i="9"/>
  <c r="G6" i="9"/>
  <c r="G2" i="9" s="1"/>
  <c r="F6" i="9"/>
  <c r="E6" i="9"/>
  <c r="E2" i="9" s="1"/>
  <c r="D6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R2" i="9" s="1"/>
  <c r="Q5" i="9"/>
  <c r="P5" i="9"/>
  <c r="O5" i="9"/>
  <c r="N5" i="9"/>
  <c r="N2" i="9" s="1"/>
  <c r="M5" i="9"/>
  <c r="L5" i="9"/>
  <c r="K5" i="9"/>
  <c r="J5" i="9"/>
  <c r="J2" i="9" s="1"/>
  <c r="I5" i="9"/>
  <c r="H5" i="9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F1" i="9"/>
  <c r="A1" i="9"/>
  <c r="I2" i="9" l="1"/>
  <c r="H2" i="9"/>
  <c r="T2" i="9"/>
  <c r="L2" i="9"/>
  <c r="P2" i="9"/>
</calcChain>
</file>

<file path=xl/sharedStrings.xml><?xml version="1.0" encoding="utf-8"?>
<sst xmlns="http://schemas.openxmlformats.org/spreadsheetml/2006/main" count="181" uniqueCount="113">
  <si>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</si>
  <si>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</si>
  <si>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</si>
  <si>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</si>
  <si>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</si>
  <si>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</si>
  <si>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</si>
  <si>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</si>
  <si>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</si>
  <si>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</si>
  <si>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</si>
  <si>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</si>
  <si>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</si>
  <si>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</si>
  <si>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</si>
  <si>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</si>
  <si>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</si>
  <si>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</si>
  <si>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</si>
  <si>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</si>
  <si>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</si>
  <si>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</si>
  <si>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</si>
  <si>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</si>
  <si>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</si>
  <si>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</si>
  <si>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</si>
  <si>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</si>
  <si>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</si>
  <si>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</si>
  <si>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</si>
  <si>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</si>
  <si>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</si>
  <si>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</si>
  <si>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</si>
  <si>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</si>
  <si>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</si>
  <si>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</si>
  <si>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</si>
  <si>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</si>
  <si>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</si>
  <si>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</si>
  <si>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</si>
  <si>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</si>
  <si>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</si>
  <si>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</si>
  <si>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</si>
  <si>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</si>
  <si>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</si>
  <si>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</si>
  <si>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</si>
  <si>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</si>
  <si>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</si>
  <si>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</si>
  <si>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</si>
  <si>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</si>
  <si>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</si>
  <si>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</si>
  <si>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</si>
  <si>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</si>
  <si>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</si>
  <si>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</si>
  <si>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Уровень сложности</t>
  </si>
  <si>
    <t>Max балл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</si>
  <si>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</si>
  <si>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</si>
  <si>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</si>
  <si>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</si>
  <si>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</si>
  <si>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</si>
  <si>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</si>
  <si>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Анализ по результатам выполнения КДР</t>
  </si>
  <si>
    <t>по классу (просто скопировать и вставить проценты в строку 2)</t>
  </si>
  <si>
    <t>до</t>
  </si>
  <si>
    <t>от</t>
  </si>
  <si>
    <t>Заключение по заданиям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</si>
  <si>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</si>
  <si>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>по школе или по муниципалитету (просто скопировать и вставить проценты в строку 2)</t>
  </si>
  <si>
    <t>Сумма баллов</t>
  </si>
  <si>
    <t>№ задания</t>
  </si>
  <si>
    <t>Технические строки</t>
  </si>
  <si>
    <t>Процент обучающихся получивших баллы в ОО (в муниципалитете)</t>
  </si>
  <si>
    <t>Б</t>
  </si>
  <si>
    <t>П</t>
  </si>
  <si>
    <t xml:space="preserve">Проверяемые умения, виды деятельности </t>
  </si>
  <si>
    <t xml:space="preserve">Проверяемое содержание – раздел курса </t>
  </si>
  <si>
    <t>Коды проверяемых требований к уровню подготовки выпускников (по кодификатору)</t>
  </si>
  <si>
    <t>2.2</t>
  </si>
  <si>
    <t>2.3</t>
  </si>
  <si>
    <t>В</t>
  </si>
  <si>
    <t>1
1 б</t>
  </si>
  <si>
    <t>1
2 б</t>
  </si>
  <si>
    <t>2
1 б</t>
  </si>
  <si>
    <t>2
2 б</t>
  </si>
  <si>
    <t>2
3 б</t>
  </si>
  <si>
    <t>3
1 б</t>
  </si>
  <si>
    <t>3
2 б</t>
  </si>
  <si>
    <t>4
1 б</t>
  </si>
  <si>
    <t>4
2 б</t>
  </si>
  <si>
    <t>5
1 б</t>
  </si>
  <si>
    <t>5
2 б</t>
  </si>
  <si>
    <t>5
3 б</t>
  </si>
  <si>
    <t xml:space="preserve">Знание основных фактов, процессов, явлений (задание на заполнение пропусков в предложениях)
 </t>
  </si>
  <si>
    <t>Систематизация исторической информации, представленной в различных знаковых системах (таблица)</t>
  </si>
  <si>
    <t>Знание основных фактов, процессов, явлений истории культуры России (задание на
установление соответствия)</t>
  </si>
  <si>
    <t>Характеристика авторства, времени, обстоятельств и целей создания источника</t>
  </si>
  <si>
    <t>Умение использовать принципы структурнофункционального, временного и пространственного анализа при рассмотрении фактов, явлений, процессов (задание-задача)</t>
  </si>
  <si>
    <t>1941-1945</t>
  </si>
  <si>
    <t>С древнейших времен до начала XXI в. (история России, история зарубежных стран)</t>
  </si>
  <si>
    <t>VIII - начало XXI в.</t>
  </si>
  <si>
    <t>1.1-1.5</t>
  </si>
  <si>
    <t>2.5</t>
  </si>
  <si>
    <t>КДР по истории (10 кл.) 19.03.2019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</si>
</sst>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19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1" fillId="0" borderId="0" xfId="0" applyFont="1"/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0" fontId="17" fillId="0" borderId="34" xfId="0" applyFont="1" applyBorder="1" applyAlignment="1" applyProtection="1">
      <alignment horizontal="center" vertical="center" wrapText="1"/>
      <protection hidden="1"/>
    </xf>
    <xf numFmtId="164" fontId="14" fillId="0" borderId="2" xfId="0" applyNumberFormat="1" applyFont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0" fillId="0" borderId="2" xfId="0" applyNumberFormat="1" applyFont="1" applyBorder="1" applyAlignment="1">
      <alignment horizontal="left" vertical="center" wrapText="1"/>
    </xf>
    <xf numFmtId="49" fontId="14" fillId="0" borderId="0" xfId="0" applyNumberFormat="1" applyFont="1" applyFill="1" applyBorder="1" applyAlignment="1" applyProtection="1">
      <alignment horizontal="left" vertical="center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9" fontId="14" fillId="0" borderId="2" xfId="3" applyFont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21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>
      <protection locked="0" hidden="1"/>
    </xf>
    <xf numFmtId="0" fontId="0" fillId="0" borderId="0" xfId="0" quotePrefix="1" applyProtection="1">
      <protection locked="0" hidden="1"/>
    </xf>
    <xf numFmtId="0" fontId="22" fillId="0" borderId="13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Protection="1">
      <protection locked="0"/>
    </xf>
    <xf numFmtId="0" fontId="24" fillId="0" borderId="0" xfId="0" applyFont="1" applyAlignment="1">
      <alignment vertical="center"/>
    </xf>
    <xf numFmtId="0" fontId="20" fillId="0" borderId="2" xfId="0" applyNumberFormat="1" applyFont="1" applyBorder="1" applyAlignment="1">
      <alignment horizontal="center" vertical="center" wrapText="1"/>
    </xf>
    <xf numFmtId="9" fontId="14" fillId="0" borderId="2" xfId="3" applyFont="1" applyBorder="1" applyAlignment="1" applyProtection="1">
      <alignment horizontal="center" vertical="center" wrapText="1"/>
    </xf>
    <xf numFmtId="0" fontId="20" fillId="0" borderId="2" xfId="0" applyNumberFormat="1" applyFont="1" applyBorder="1" applyAlignment="1" applyProtection="1">
      <alignment horizontal="center" vertical="center" wrapText="1"/>
    </xf>
    <xf numFmtId="0" fontId="0" fillId="0" borderId="0" xfId="0" applyBorder="1"/>
    <xf numFmtId="9" fontId="3" fillId="0" borderId="0" xfId="3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0" fillId="0" borderId="0" xfId="0" applyBorder="1" applyAlignment="1">
      <alignment vertical="center"/>
    </xf>
    <xf numFmtId="49" fontId="20" fillId="0" borderId="2" xfId="0" applyNumberFormat="1" applyFont="1" applyBorder="1" applyAlignment="1" applyProtection="1">
      <alignment horizontal="center" vertical="center" wrapText="1"/>
      <protection locked="0" hidden="1"/>
    </xf>
    <xf numFmtId="49" fontId="14" fillId="0" borderId="2" xfId="0" applyNumberFormat="1" applyFont="1" applyBorder="1" applyAlignment="1" applyProtection="1">
      <alignment horizontal="center" vertical="center" wrapText="1"/>
      <protection locked="0" hidden="1"/>
    </xf>
    <xf numFmtId="0" fontId="14" fillId="0" borderId="2" xfId="0" applyFont="1" applyBorder="1" applyAlignment="1" applyProtection="1">
      <alignment horizontal="center" vertical="center" wrapText="1"/>
      <protection locked="0" hidden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3" fillId="0" borderId="31" xfId="0" applyFont="1" applyFill="1" applyBorder="1" applyAlignment="1" applyProtection="1">
      <alignment horizontal="center" vertical="center" wrapText="1"/>
      <protection locked="0" hidden="1"/>
    </xf>
    <xf numFmtId="0" fontId="23" fillId="0" borderId="16" xfId="0" applyFont="1" applyFill="1" applyBorder="1" applyAlignment="1" applyProtection="1">
      <alignment horizontal="center" vertical="center" wrapText="1"/>
      <protection locked="0" hidden="1"/>
    </xf>
    <xf numFmtId="0" fontId="23" fillId="0" borderId="35" xfId="0" applyFont="1" applyFill="1" applyBorder="1" applyAlignment="1" applyProtection="1">
      <alignment horizontal="center" vertical="center" wrapText="1"/>
      <protection locked="0" hidden="1"/>
    </xf>
    <xf numFmtId="164" fontId="25" fillId="0" borderId="1" xfId="0" applyNumberFormat="1" applyFont="1" applyFill="1" applyBorder="1" applyAlignment="1" applyProtection="1">
      <alignment horizontal="center" vertical="center"/>
      <protection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17"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D8E4B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13" sqref="A13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98" t="e">
        <f>#REF!</f>
        <v>#REF!</v>
      </c>
      <c r="B1" s="99"/>
      <c r="C1" s="100"/>
      <c r="D1" s="39" t="s">
        <v>54</v>
      </c>
      <c r="E1" s="31"/>
      <c r="F1" s="101" t="e">
        <f>#REF!</f>
        <v>#REF!</v>
      </c>
      <c r="G1" s="102"/>
      <c r="H1" s="103" t="s">
        <v>51</v>
      </c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104" t="s">
        <v>52</v>
      </c>
      <c r="B3" s="105" t="s">
        <v>49</v>
      </c>
      <c r="C3" s="107" t="s">
        <v>48</v>
      </c>
      <c r="D3" s="111" t="s">
        <v>55</v>
      </c>
      <c r="E3" s="113" t="s">
        <v>50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04" t="s">
        <v>57</v>
      </c>
      <c r="W3" s="114"/>
      <c r="X3" s="114"/>
      <c r="Y3" s="114"/>
      <c r="Z3" s="104" t="s">
        <v>59</v>
      </c>
      <c r="AA3" s="114"/>
      <c r="AB3" s="114"/>
      <c r="AC3" s="114"/>
      <c r="AD3" s="109" t="s">
        <v>58</v>
      </c>
    </row>
    <row r="4" spans="1:30" ht="16.5" thickBot="1" x14ac:dyDescent="0.3">
      <c r="A4" s="104"/>
      <c r="B4" s="106"/>
      <c r="C4" s="108"/>
      <c r="D4" s="112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110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D3:AD4"/>
    <mergeCell ref="D3:D4"/>
    <mergeCell ref="E3:U3"/>
    <mergeCell ref="V3:Y3"/>
    <mergeCell ref="Z3:AC3"/>
    <mergeCell ref="A1:C1"/>
    <mergeCell ref="F1:G1"/>
    <mergeCell ref="H1:T1"/>
    <mergeCell ref="A3:A4"/>
    <mergeCell ref="B3:B4"/>
    <mergeCell ref="C3:C4"/>
  </mergeCells>
  <conditionalFormatting sqref="AD5:AD54">
    <cfRule type="expression" dxfId="16" priority="2">
      <formula>AND($C5&lt;&gt;0,$AD5&lt;&gt;100)</formula>
    </cfRule>
  </conditionalFormatting>
  <conditionalFormatting sqref="G5:H48 N5:Q48 V5:Y48">
    <cfRule type="cellIs" dxfId="15" priority="12" operator="greaterThan">
      <formula>#REF!</formula>
    </cfRule>
  </conditionalFormatting>
  <conditionalFormatting sqref="B5:B48">
    <cfRule type="cellIs" dxfId="14" priority="10" stopIfTrue="1" operator="lessThan">
      <formula>#REF!</formula>
    </cfRule>
  </conditionalFormatting>
  <conditionalFormatting sqref="E5:F48">
    <cfRule type="expression" dxfId="13" priority="90">
      <formula>IF(SUM(#REF!)&gt;#REF!,1)</formula>
    </cfRule>
  </conditionalFormatting>
  <conditionalFormatting sqref="G49:H54 N49:Q54 V49:Y54">
    <cfRule type="cellIs" dxfId="12" priority="125" operator="greaterThan">
      <formula>#REF!</formula>
    </cfRule>
  </conditionalFormatting>
  <conditionalFormatting sqref="B49:B54">
    <cfRule type="cellIs" dxfId="11" priority="131" stopIfTrue="1" operator="lessThan">
      <formula>#REF!</formula>
    </cfRule>
  </conditionalFormatting>
  <conditionalFormatting sqref="E49:F54">
    <cfRule type="expression" dxfId="10" priority="133">
      <formula>IF(SUM(#REF!)&gt;#REF!,1)</formula>
    </cfRule>
  </conditionalFormatting>
  <conditionalFormatting sqref="I49:M54">
    <cfRule type="expression" dxfId="9" priority="135">
      <formula>IF(SUM(#REF!)&gt;#REF!,1)</formula>
    </cfRule>
  </conditionalFormatting>
  <conditionalFormatting sqref="R49:U54">
    <cfRule type="expression" dxfId="8" priority="137">
      <formula>IF(SUM(#REF!)&gt;#REF!,1)</formula>
    </cfRule>
  </conditionalFormatting>
  <conditionalFormatting sqref="C49:D54">
    <cfRule type="expression" dxfId="7" priority="139" stopIfTrue="1">
      <formula>IF(AND(SUM(#REF!)&lt;&gt;#REF!,NOT(ISBLANK(#REF!))),1)</formula>
    </cfRule>
  </conditionalFormatting>
  <conditionalFormatting sqref="V49:Y54">
    <cfRule type="expression" dxfId="6" priority="141">
      <formula>SUM(#REF!)&gt;#REF!</formula>
    </cfRule>
  </conditionalFormatting>
  <conditionalFormatting sqref="I5:M48">
    <cfRule type="expression" dxfId="5" priority="272">
      <formula>IF(SUM(#REF!)&gt;#REF!,1)</formula>
    </cfRule>
  </conditionalFormatting>
  <conditionalFormatting sqref="R5:U48">
    <cfRule type="expression" dxfId="4" priority="1782">
      <formula>IF(SUM(#REF!)&gt;#REF!,1)</formula>
    </cfRule>
  </conditionalFormatting>
  <conditionalFormatting sqref="C5:D48">
    <cfRule type="expression" dxfId="3" priority="1784" stopIfTrue="1">
      <formula>IF(AND(SUM(#REF!)&lt;&gt;#REF!,NOT(ISBLANK(#REF!))),1)</formula>
    </cfRule>
  </conditionalFormatting>
  <conditionalFormatting sqref="V5:Y48">
    <cfRule type="expression" dxfId="2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D10" sqref="D10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J22"/>
  <sheetViews>
    <sheetView zoomScale="80" zoomScaleNormal="80" workbookViewId="0">
      <selection activeCell="C8" sqref="C8"/>
    </sheetView>
  </sheetViews>
  <sheetFormatPr defaultRowHeight="15" x14ac:dyDescent="0.25"/>
  <cols>
    <col min="2" max="2" width="10.85546875" customWidth="1"/>
    <col min="3" max="3" width="40.7109375" customWidth="1"/>
    <col min="4" max="4" width="26.28515625" customWidth="1"/>
    <col min="5" max="5" width="21" customWidth="1"/>
    <col min="6" max="6" width="11.85546875" customWidth="1"/>
    <col min="7" max="7" width="6.42578125" bestFit="1" customWidth="1"/>
    <col min="8" max="8" width="10.5703125" bestFit="1" customWidth="1"/>
    <col min="9" max="9" width="13" customWidth="1"/>
    <col min="10" max="10" width="54.85546875" customWidth="1"/>
  </cols>
  <sheetData>
    <row r="1" spans="2:10" x14ac:dyDescent="0.25">
      <c r="J1" s="91"/>
    </row>
    <row r="2" spans="2:10" s="55" customFormat="1" x14ac:dyDescent="0.25">
      <c r="B2" s="59" t="s">
        <v>70</v>
      </c>
      <c r="C2" s="60"/>
      <c r="D2" s="60"/>
      <c r="E2" s="60"/>
      <c r="F2" s="60"/>
      <c r="G2" s="60"/>
      <c r="H2" s="92"/>
      <c r="I2" s="92"/>
      <c r="J2" s="92"/>
    </row>
    <row r="3" spans="2:10" x14ac:dyDescent="0.25">
      <c r="C3" s="66">
        <v>1</v>
      </c>
      <c r="D3" s="67">
        <v>2</v>
      </c>
      <c r="E3" s="66">
        <v>3</v>
      </c>
      <c r="F3" s="67">
        <v>4</v>
      </c>
      <c r="G3" s="66">
        <v>5</v>
      </c>
      <c r="H3" s="93"/>
      <c r="I3" s="93"/>
      <c r="J3" s="93"/>
    </row>
    <row r="4" spans="2:10" x14ac:dyDescent="0.25">
      <c r="C4" s="71"/>
      <c r="D4" s="61"/>
      <c r="E4" s="61"/>
      <c r="F4" s="61"/>
      <c r="G4" s="61"/>
      <c r="H4" s="61"/>
      <c r="I4" s="61"/>
      <c r="J4" s="94"/>
    </row>
    <row r="5" spans="2:10" x14ac:dyDescent="0.25">
      <c r="C5" s="71"/>
      <c r="D5" s="61"/>
      <c r="E5" s="61"/>
      <c r="F5" s="61"/>
      <c r="G5" s="61"/>
      <c r="H5" s="61"/>
      <c r="I5" s="61"/>
      <c r="J5" s="61"/>
    </row>
    <row r="6" spans="2:10" x14ac:dyDescent="0.25">
      <c r="C6" s="71"/>
      <c r="D6" s="61"/>
      <c r="E6" s="61"/>
      <c r="F6" s="61"/>
      <c r="G6" s="61"/>
      <c r="H6" s="61"/>
      <c r="I6" s="61"/>
      <c r="J6" s="61"/>
    </row>
    <row r="7" spans="2:10" x14ac:dyDescent="0.25">
      <c r="C7" s="86" t="s">
        <v>112</v>
      </c>
      <c r="D7" s="87"/>
      <c r="E7" s="87"/>
      <c r="F7" s="87"/>
      <c r="G7" s="87"/>
      <c r="H7" s="61"/>
      <c r="I7" s="61"/>
      <c r="J7" s="61"/>
    </row>
    <row r="8" spans="2:10" x14ac:dyDescent="0.25">
      <c r="B8" s="55"/>
      <c r="C8" s="86" t="s">
        <v>71</v>
      </c>
      <c r="D8" s="86" t="s">
        <v>72</v>
      </c>
      <c r="E8" s="86"/>
      <c r="F8" s="86"/>
      <c r="G8" s="86"/>
      <c r="H8" s="55"/>
      <c r="I8" s="55"/>
      <c r="J8" s="55"/>
    </row>
    <row r="9" spans="2:10" ht="21" x14ac:dyDescent="0.35">
      <c r="F9" s="62" t="str">
        <f>IF(COUNTIF(C2:J2,"")=0,"","Введите уровень успешности каждого задания")</f>
        <v>Введите уровень успешности каждого задания</v>
      </c>
    </row>
    <row r="10" spans="2:10" ht="67.5" x14ac:dyDescent="0.25">
      <c r="B10" s="69" t="s">
        <v>60</v>
      </c>
      <c r="C10" s="65" t="s">
        <v>84</v>
      </c>
      <c r="D10" s="65" t="s">
        <v>85</v>
      </c>
      <c r="E10" s="65" t="s">
        <v>86</v>
      </c>
      <c r="F10" s="65" t="s">
        <v>62</v>
      </c>
      <c r="G10" s="65" t="s">
        <v>63</v>
      </c>
      <c r="H10" s="65" t="s">
        <v>61</v>
      </c>
      <c r="I10" s="65" t="s">
        <v>64</v>
      </c>
      <c r="J10" s="65" t="s">
        <v>75</v>
      </c>
    </row>
    <row r="11" spans="2:10" ht="63" x14ac:dyDescent="0.25">
      <c r="B11" s="63">
        <v>1</v>
      </c>
      <c r="C11" s="95" t="s">
        <v>102</v>
      </c>
      <c r="D11" s="95" t="s">
        <v>107</v>
      </c>
      <c r="E11" s="96" t="s">
        <v>110</v>
      </c>
      <c r="F11" s="97" t="s">
        <v>82</v>
      </c>
      <c r="G11" s="97">
        <v>2</v>
      </c>
      <c r="H11" s="70" t="str">
        <f>IF(I11="","",I11*G11)</f>
        <v/>
      </c>
      <c r="I11" s="89" t="str">
        <f>IF($C$2="","",$C$2)</f>
        <v/>
      </c>
      <c r="J11" s="64" t="str">
        <f>IF(I11="",$F$9,IF(I11&gt;=$A$22,$C$22,IF(I11&gt;=$A$21,$C$21,IF(I11&gt;=$A$20,$C$20,IF(I11&gt;=$A$19,$C$19,$C$18)))))</f>
        <v>Введите уровень успешности каждого задания</v>
      </c>
    </row>
    <row r="12" spans="2:10" ht="63" x14ac:dyDescent="0.25">
      <c r="B12" s="63">
        <v>2</v>
      </c>
      <c r="C12" s="95" t="s">
        <v>103</v>
      </c>
      <c r="D12" s="95" t="s">
        <v>108</v>
      </c>
      <c r="E12" s="96" t="s">
        <v>88</v>
      </c>
      <c r="F12" s="97" t="s">
        <v>83</v>
      </c>
      <c r="G12" s="97">
        <v>3</v>
      </c>
      <c r="H12" s="70" t="str">
        <f>IF(I12="","",I12*G12)</f>
        <v/>
      </c>
      <c r="I12" s="89" t="str">
        <f>IF($D$2="","",$D$2)</f>
        <v/>
      </c>
      <c r="J12" s="64" t="str">
        <f>IF(I12="",$F$9,IF(I12&gt;=$A$22,$C$22,IF(I12&gt;=$A$21,$C$21,IF(I12&gt;=$A$20,$C$20,IF(I12&gt;=$A$19,$C$19,$C$18)))))</f>
        <v>Введите уровень успешности каждого задания</v>
      </c>
    </row>
    <row r="13" spans="2:10" ht="63" x14ac:dyDescent="0.25">
      <c r="B13" s="63">
        <v>3</v>
      </c>
      <c r="C13" s="95" t="s">
        <v>104</v>
      </c>
      <c r="D13" s="95" t="s">
        <v>109</v>
      </c>
      <c r="E13" s="96" t="s">
        <v>110</v>
      </c>
      <c r="F13" s="97" t="s">
        <v>82</v>
      </c>
      <c r="G13" s="97">
        <v>2</v>
      </c>
      <c r="H13" s="70" t="str">
        <f>IF(I13="","",I13*G13)</f>
        <v/>
      </c>
      <c r="I13" s="89" t="str">
        <f>IF($E$2="","",$E$2)</f>
        <v/>
      </c>
      <c r="J13" s="64" t="str">
        <f>IF(I13="",$F$9,IF(I13&gt;=$A$22,$C$22,IF(I13&gt;=$A$21,$C$21,IF(I13&gt;=$A$20,$C$20,IF(I13&gt;=$A$19,$C$19,$C$18)))))</f>
        <v>Введите уровень успешности каждого задания</v>
      </c>
    </row>
    <row r="14" spans="2:10" ht="50.1" customHeight="1" x14ac:dyDescent="0.25">
      <c r="B14" s="63">
        <v>4</v>
      </c>
      <c r="C14" s="95" t="s">
        <v>105</v>
      </c>
      <c r="D14" s="95" t="s">
        <v>109</v>
      </c>
      <c r="E14" s="96" t="s">
        <v>87</v>
      </c>
      <c r="F14" s="97" t="s">
        <v>83</v>
      </c>
      <c r="G14" s="97">
        <v>2</v>
      </c>
      <c r="H14" s="70" t="str">
        <f>IF(I14="","",I14*G14)</f>
        <v/>
      </c>
      <c r="I14" s="89" t="str">
        <f>IF($F$2="","",$F$2)</f>
        <v/>
      </c>
      <c r="J14" s="64" t="str">
        <f>IF(I14="",$F$9,IF(I14&gt;=$A$22,$C$22,IF(I14&gt;=$A$21,$C$21,IF(I14&gt;=$A$20,$C$20,IF(I14&gt;=$A$19,$C$19,$C$18)))))</f>
        <v>Введите уровень успешности каждого задания</v>
      </c>
    </row>
    <row r="15" spans="2:10" ht="78.75" x14ac:dyDescent="0.25">
      <c r="B15" s="63">
        <v>5</v>
      </c>
      <c r="C15" s="95" t="s">
        <v>106</v>
      </c>
      <c r="D15" s="95" t="s">
        <v>109</v>
      </c>
      <c r="E15" s="96" t="s">
        <v>111</v>
      </c>
      <c r="F15" s="97" t="s">
        <v>89</v>
      </c>
      <c r="G15" s="97">
        <v>3</v>
      </c>
      <c r="H15" s="70" t="str">
        <f>IF(I15="","",I15*G15)</f>
        <v/>
      </c>
      <c r="I15" s="89" t="str">
        <f>IF($G$2="","",$G$2)</f>
        <v/>
      </c>
      <c r="J15" s="64" t="str">
        <f>IF(I15="",$F$9,IF(I15&gt;=$A$22,$C$22,IF(I15&gt;=$A$21,$C$21,IF(I15&gt;=$A$20,$C$20,IF(I15&gt;=$A$19,$C$19,$C$18)))))</f>
        <v>Введите уровень успешности каждого задания</v>
      </c>
    </row>
    <row r="17" spans="1:3" ht="15.75" x14ac:dyDescent="0.25">
      <c r="A17" t="s">
        <v>74</v>
      </c>
      <c r="B17" t="s">
        <v>73</v>
      </c>
      <c r="C17" s="57" t="s">
        <v>65</v>
      </c>
    </row>
    <row r="18" spans="1:3" ht="15.75" x14ac:dyDescent="0.25">
      <c r="A18" s="56">
        <v>0</v>
      </c>
      <c r="B18" s="56">
        <f>A19-0.01</f>
        <v>0.28999999999999998</v>
      </c>
      <c r="C18" s="58" t="s">
        <v>66</v>
      </c>
    </row>
    <row r="19" spans="1:3" ht="15.75" x14ac:dyDescent="0.25">
      <c r="A19" s="56">
        <v>0.3</v>
      </c>
      <c r="B19" s="56">
        <f t="shared" ref="B19:B21" si="0">A20-0.01</f>
        <v>0.49</v>
      </c>
      <c r="C19" s="58" t="s">
        <v>67</v>
      </c>
    </row>
    <row r="20" spans="1:3" ht="15.75" x14ac:dyDescent="0.25">
      <c r="A20" s="56">
        <v>0.5</v>
      </c>
      <c r="B20" s="56">
        <f t="shared" si="0"/>
        <v>0.69</v>
      </c>
      <c r="C20" s="58" t="s">
        <v>76</v>
      </c>
    </row>
    <row r="21" spans="1:3" ht="15.75" x14ac:dyDescent="0.25">
      <c r="A21" s="56">
        <v>0.7</v>
      </c>
      <c r="B21" s="56">
        <f t="shared" si="0"/>
        <v>0.89</v>
      </c>
      <c r="C21" s="58" t="s">
        <v>68</v>
      </c>
    </row>
    <row r="22" spans="1:3" ht="15.75" x14ac:dyDescent="0.25">
      <c r="A22" s="56">
        <v>0.9</v>
      </c>
      <c r="B22" s="56">
        <v>1</v>
      </c>
      <c r="C22" s="58" t="s">
        <v>69</v>
      </c>
    </row>
  </sheetData>
  <sheetProtection password="9DA9" sheet="1" objects="1" scenarios="1" formatColumns="0" formatRows="0"/>
  <conditionalFormatting sqref="A18:C19 J11:J15">
    <cfRule type="expression" dxfId="1" priority="1">
      <formula>$I11&lt;$A$20</formula>
    </cfRule>
  </conditionalFormatting>
  <pageMargins left="0.7" right="0.7" top="0.75" bottom="0.75" header="0.3" footer="0.3"/>
  <pageSetup paperSize="9" scale="66" fitToHeight="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tabSelected="1" zoomScale="80" zoomScaleNormal="80" workbookViewId="0">
      <selection activeCell="C2" sqref="C2:N2"/>
    </sheetView>
  </sheetViews>
  <sheetFormatPr defaultRowHeight="15" x14ac:dyDescent="0.25"/>
  <cols>
    <col min="1" max="1" width="9.140625" style="55"/>
    <col min="2" max="2" width="10.85546875" style="55" customWidth="1"/>
    <col min="3" max="3" width="40.7109375" style="55" customWidth="1"/>
    <col min="4" max="4" width="26.28515625" style="55" customWidth="1"/>
    <col min="5" max="5" width="21" style="55" customWidth="1"/>
    <col min="6" max="6" width="11.85546875" style="55" customWidth="1"/>
    <col min="7" max="7" width="6.42578125" style="55" bestFit="1" customWidth="1"/>
    <col min="8" max="8" width="10.5703125" style="55" bestFit="1" customWidth="1"/>
    <col min="9" max="9" width="13" style="55" customWidth="1"/>
    <col min="10" max="10" width="54.85546875" style="55" customWidth="1"/>
    <col min="11" max="16384" width="9.140625" style="55"/>
  </cols>
  <sheetData>
    <row r="1" spans="2:17" ht="15.75" customHeight="1" thickBot="1" x14ac:dyDescent="0.3">
      <c r="C1" s="115" t="s">
        <v>81</v>
      </c>
      <c r="D1" s="116"/>
      <c r="E1" s="116"/>
      <c r="F1" s="116"/>
      <c r="G1" s="116"/>
      <c r="H1" s="116"/>
      <c r="I1" s="116"/>
      <c r="J1" s="117"/>
    </row>
    <row r="2" spans="2:17" s="83" customFormat="1" ht="15.75" thickBot="1" x14ac:dyDescent="0.3">
      <c r="B2" s="84" t="s">
        <v>70</v>
      </c>
      <c r="C2" s="118">
        <v>27.906976744186046</v>
      </c>
      <c r="D2" s="118">
        <v>58.139534883720934</v>
      </c>
      <c r="E2" s="118">
        <v>18.604651162790699</v>
      </c>
      <c r="F2" s="118">
        <v>13.953488372093023</v>
      </c>
      <c r="G2" s="118">
        <v>51.162790697674424</v>
      </c>
      <c r="H2" s="118">
        <v>30.232558139534881</v>
      </c>
      <c r="I2" s="118">
        <v>39.534883720930232</v>
      </c>
      <c r="J2" s="118">
        <v>25.581395348837212</v>
      </c>
      <c r="K2" s="118">
        <v>44.186046511627907</v>
      </c>
      <c r="L2" s="118">
        <v>23.255813953488371</v>
      </c>
      <c r="M2" s="118">
        <v>32.558139534883722</v>
      </c>
      <c r="N2" s="118">
        <v>18.604651162790699</v>
      </c>
    </row>
    <row r="3" spans="2:17" ht="26.25" thickBot="1" x14ac:dyDescent="0.3">
      <c r="C3" s="85" t="s">
        <v>90</v>
      </c>
      <c r="D3" s="85" t="s">
        <v>91</v>
      </c>
      <c r="E3" s="85" t="s">
        <v>92</v>
      </c>
      <c r="F3" s="85" t="s">
        <v>93</v>
      </c>
      <c r="G3" s="85" t="s">
        <v>94</v>
      </c>
      <c r="H3" s="85" t="s">
        <v>95</v>
      </c>
      <c r="I3" s="85" t="s">
        <v>96</v>
      </c>
      <c r="J3" s="85" t="s">
        <v>97</v>
      </c>
      <c r="K3" s="85" t="s">
        <v>98</v>
      </c>
      <c r="L3" s="85" t="s">
        <v>99</v>
      </c>
      <c r="M3" s="85" t="s">
        <v>100</v>
      </c>
      <c r="N3" s="85" t="s">
        <v>101</v>
      </c>
    </row>
    <row r="4" spans="2:17" x14ac:dyDescent="0.25">
      <c r="B4" s="82" t="s">
        <v>80</v>
      </c>
      <c r="C4" s="81">
        <f t="shared" ref="C4:J4" si="0">IF(LEN(C3)&lt;4,1,1*LEFT(RIGHT(C3,3),1))</f>
        <v>1</v>
      </c>
      <c r="D4" s="81">
        <f t="shared" si="0"/>
        <v>2</v>
      </c>
      <c r="E4" s="81">
        <f t="shared" si="0"/>
        <v>1</v>
      </c>
      <c r="F4" s="81">
        <f t="shared" si="0"/>
        <v>2</v>
      </c>
      <c r="G4" s="81">
        <f t="shared" si="0"/>
        <v>3</v>
      </c>
      <c r="H4" s="81">
        <f t="shared" si="0"/>
        <v>1</v>
      </c>
      <c r="I4" s="81">
        <f t="shared" si="0"/>
        <v>2</v>
      </c>
      <c r="J4" s="81">
        <f t="shared" si="0"/>
        <v>1</v>
      </c>
      <c r="K4" s="81">
        <f t="shared" ref="K4:N4" si="1">IF(LEN(K3)&lt;4,1,1*LEFT(RIGHT(K3,3),1))</f>
        <v>2</v>
      </c>
      <c r="L4" s="81">
        <f t="shared" si="1"/>
        <v>1</v>
      </c>
      <c r="M4" s="81">
        <f t="shared" si="1"/>
        <v>2</v>
      </c>
      <c r="N4" s="81">
        <f t="shared" si="1"/>
        <v>3</v>
      </c>
      <c r="O4" s="81"/>
      <c r="P4" s="81"/>
      <c r="Q4" s="81"/>
    </row>
    <row r="5" spans="2:17" x14ac:dyDescent="0.25">
      <c r="B5" s="82" t="s">
        <v>79</v>
      </c>
      <c r="C5" s="81" t="str">
        <f>IF(LEN(C3)&lt;4,C3,IF(LEN(C3)&lt;8,LEFT(C3,LEN(C3)-4),LEFT(C3,LEN(C3)-8)))</f>
        <v>1</v>
      </c>
      <c r="D5" s="81" t="str">
        <f t="shared" ref="D5:J5" si="2">IF(LEN(D3)&lt;4,D3,IF(LEN(D3)&lt;8,LEFT(D3,LEN(D3)-4),LEFT(D3,LEN(D3)-8)))</f>
        <v>1</v>
      </c>
      <c r="E5" s="81" t="str">
        <f t="shared" si="2"/>
        <v>2</v>
      </c>
      <c r="F5" s="81" t="str">
        <f t="shared" si="2"/>
        <v>2</v>
      </c>
      <c r="G5" s="81" t="str">
        <f t="shared" si="2"/>
        <v>2</v>
      </c>
      <c r="H5" s="81" t="str">
        <f t="shared" si="2"/>
        <v>3</v>
      </c>
      <c r="I5" s="81" t="str">
        <f t="shared" si="2"/>
        <v>3</v>
      </c>
      <c r="J5" s="81" t="str">
        <f t="shared" si="2"/>
        <v>4</v>
      </c>
      <c r="K5" s="81" t="str">
        <f t="shared" ref="K5:N5" si="3">IF(LEN(K3)&lt;4,K3,IF(LEN(K3)&lt;8,LEFT(K3,LEN(K3)-4),LEFT(K3,LEN(K3)-8)))</f>
        <v>4</v>
      </c>
      <c r="L5" s="81" t="str">
        <f t="shared" si="3"/>
        <v>5</v>
      </c>
      <c r="M5" s="81" t="str">
        <f t="shared" si="3"/>
        <v>5</v>
      </c>
      <c r="N5" s="81" t="str">
        <f t="shared" si="3"/>
        <v>5</v>
      </c>
      <c r="O5" s="81"/>
      <c r="P5" s="81"/>
      <c r="Q5" s="81"/>
    </row>
    <row r="6" spans="2:17" x14ac:dyDescent="0.25">
      <c r="B6" s="82" t="s">
        <v>78</v>
      </c>
      <c r="C6" s="81">
        <f t="shared" ref="C6:J6" si="4">C4*C2</f>
        <v>27.906976744186046</v>
      </c>
      <c r="D6" s="81">
        <f t="shared" si="4"/>
        <v>116.27906976744187</v>
      </c>
      <c r="E6" s="81">
        <f t="shared" si="4"/>
        <v>18.604651162790699</v>
      </c>
      <c r="F6" s="81">
        <f t="shared" si="4"/>
        <v>27.906976744186046</v>
      </c>
      <c r="G6" s="81">
        <f t="shared" si="4"/>
        <v>153.48837209302326</v>
      </c>
      <c r="H6" s="81">
        <f t="shared" si="4"/>
        <v>30.232558139534881</v>
      </c>
      <c r="I6" s="81">
        <f t="shared" si="4"/>
        <v>79.069767441860463</v>
      </c>
      <c r="J6" s="81">
        <f t="shared" si="4"/>
        <v>25.581395348837212</v>
      </c>
      <c r="K6" s="81">
        <f t="shared" ref="K6:N6" si="5">K4*K2</f>
        <v>88.372093023255815</v>
      </c>
      <c r="L6" s="81">
        <f t="shared" si="5"/>
        <v>23.255813953488371</v>
      </c>
      <c r="M6" s="81">
        <f t="shared" si="5"/>
        <v>65.116279069767444</v>
      </c>
      <c r="N6" s="81">
        <f t="shared" si="5"/>
        <v>55.813953488372093</v>
      </c>
      <c r="O6" s="81"/>
      <c r="P6" s="81"/>
      <c r="Q6" s="81"/>
    </row>
    <row r="7" spans="2:17" x14ac:dyDescent="0.25">
      <c r="C7" s="86" t="str">
        <f>АнализКл!C7</f>
        <v>КДР по истории (10 кл.) 19.03.2019</v>
      </c>
      <c r="D7" s="86"/>
      <c r="E7" s="86"/>
      <c r="F7" s="86"/>
      <c r="G7" s="86"/>
      <c r="H7" s="86"/>
    </row>
    <row r="8" spans="2:17" x14ac:dyDescent="0.25">
      <c r="C8" s="86" t="s">
        <v>71</v>
      </c>
      <c r="D8" s="86" t="s">
        <v>77</v>
      </c>
      <c r="E8" s="86"/>
      <c r="F8" s="86"/>
      <c r="G8" s="86"/>
      <c r="H8" s="86"/>
    </row>
    <row r="9" spans="2:17" ht="21" x14ac:dyDescent="0.35">
      <c r="F9" s="80" t="str">
        <f>IF(COUNTIF(C2:P2,"")=0,"","Введите уровень успешности каждого задания")</f>
        <v>Введите уровень успешности каждого задания</v>
      </c>
    </row>
    <row r="10" spans="2:17" ht="67.5" x14ac:dyDescent="0.25">
      <c r="B10" s="69" t="s">
        <v>60</v>
      </c>
      <c r="C10" s="65" t="str">
        <f>АнализКл!C10</f>
        <v xml:space="preserve">Проверяемые умения, виды деятельности </v>
      </c>
      <c r="D10" s="65" t="str">
        <f>АнализКл!D10</f>
        <v xml:space="preserve">Проверяемое содержание – раздел курса </v>
      </c>
      <c r="E10" s="65" t="str">
        <f>АнализКл!E10</f>
        <v>Коды проверяемых требований к уровню подготовки выпускников (по кодификатору)</v>
      </c>
      <c r="F10" s="79" t="s">
        <v>62</v>
      </c>
      <c r="G10" s="79" t="s">
        <v>63</v>
      </c>
      <c r="H10" s="79" t="s">
        <v>61</v>
      </c>
      <c r="I10" s="79" t="s">
        <v>64</v>
      </c>
      <c r="J10" s="79" t="s">
        <v>75</v>
      </c>
    </row>
    <row r="11" spans="2:17" ht="63" x14ac:dyDescent="0.25">
      <c r="B11" s="78">
        <f>АнализКл!B11</f>
        <v>1</v>
      </c>
      <c r="C11" s="72" t="str">
        <f>АнализКл!C11</f>
        <v xml:space="preserve">Знание основных фактов, процессов, явлений (задание на заполнение пропусков в предложениях)
 </v>
      </c>
      <c r="D11" s="90" t="str">
        <f>IF(АнализКл!D11="","",АнализКл!D11)</f>
        <v>1941-1945</v>
      </c>
      <c r="E11" s="88" t="str">
        <f>IF(АнализКл!E11="","",АнализКл!E11)</f>
        <v>1.1-1.5</v>
      </c>
      <c r="F11" s="88" t="str">
        <f>IF(АнализКл!F11="","",АнализКл!F11)</f>
        <v>Б</v>
      </c>
      <c r="G11" s="88">
        <f>IF(АнализКл!G11="","",АнализКл!G11)</f>
        <v>2</v>
      </c>
      <c r="H11" s="70">
        <f>IF(I11="","",I11*G11)</f>
        <v>1.4418604651162792</v>
      </c>
      <c r="I11" s="77">
        <f>IF(COUNTIFS($C$5:$N$5,$B11,$C$2:$N$2,"")=0,SUMIFS($C$6:$N$6,$C$5:$N$5,$B11)/$G11/100,"")</f>
        <v>0.72093023255813959</v>
      </c>
      <c r="J11" s="68" t="str">
        <f>IF(I11="",$F$9,IF(I11&gt;=$A$22,$C$22,IF(I11&gt;=$A$21,$C$21,IF(I11&gt;=$A$20,$C$20,IF(I11&gt;=$A$19,$C$19,$C$18)))))</f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2" spans="2:17" ht="63" x14ac:dyDescent="0.25">
      <c r="B12" s="78">
        <f>АнализКл!B12</f>
        <v>2</v>
      </c>
      <c r="C12" s="72" t="str">
        <f>АнализКл!C12</f>
        <v>Систематизация исторической информации, представленной в различных знаковых системах (таблица)</v>
      </c>
      <c r="D12" s="90" t="str">
        <f>IF(АнализКл!D12="","",АнализКл!D12)</f>
        <v>С древнейших времен до начала XXI в. (история России, история зарубежных стран)</v>
      </c>
      <c r="E12" s="88" t="str">
        <f>IF(АнализКл!E12="","",АнализКл!E12)</f>
        <v>2.3</v>
      </c>
      <c r="F12" s="88" t="str">
        <f>IF(АнализКл!F12="","",АнализКл!F12)</f>
        <v>П</v>
      </c>
      <c r="G12" s="88">
        <f>IF(АнализКл!G12="","",АнализКл!G12)</f>
        <v>3</v>
      </c>
      <c r="H12" s="70">
        <f>IF(I12="","",I12*G12)</f>
        <v>2</v>
      </c>
      <c r="I12" s="77">
        <f t="shared" ref="I12:I14" si="6">IF(COUNTIFS($C$5:$N$5,$B12,$C$2:$N$2,"")=0,SUMIFS($C$6:$N$6,$C$5:$N$5,$B12)/$G12/100,"")</f>
        <v>0.66666666666666674</v>
      </c>
      <c r="J12" s="68" t="str">
        <f>IF(I12="",$F$9,IF(I12&gt;=$A$22,$C$22,IF(I12&gt;=$A$21,$C$21,IF(I12&gt;=$A$20,$C$20,IF(I12&gt;=$A$19,$C$19,$C$18)))))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3" spans="2:17" ht="63" x14ac:dyDescent="0.25">
      <c r="B13" s="78">
        <f>АнализКл!B13</f>
        <v>3</v>
      </c>
      <c r="C13" s="72" t="str">
        <f>АнализКл!C13</f>
        <v>Знание основных фактов, процессов, явлений истории культуры России (задание на
установление соответствия)</v>
      </c>
      <c r="D13" s="90" t="str">
        <f>IF(АнализКл!D13="","",АнализКл!D13)</f>
        <v>VIII - начало XXI в.</v>
      </c>
      <c r="E13" s="88" t="str">
        <f>IF(АнализКл!E13="","",АнализКл!E13)</f>
        <v>1.1-1.5</v>
      </c>
      <c r="F13" s="88" t="str">
        <f>IF(АнализКл!F13="","",АнализКл!F13)</f>
        <v>Б</v>
      </c>
      <c r="G13" s="88">
        <f>IF(АнализКл!G13="","",АнализКл!G13)</f>
        <v>2</v>
      </c>
      <c r="H13" s="70">
        <f>IF(I13="","",I13*G13)</f>
        <v>1.0930232558139534</v>
      </c>
      <c r="I13" s="77">
        <f t="shared" si="6"/>
        <v>0.54651162790697672</v>
      </c>
      <c r="J13" s="68" t="str">
        <f>IF(I13="",$F$9,IF(I13&gt;=$A$22,$C$22,IF(I13&gt;=$A$21,$C$21,IF(I13&gt;=$A$20,$C$20,IF(I13&gt;=$A$19,$C$19,$C$18)))))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4" spans="2:17" ht="47.25" x14ac:dyDescent="0.25">
      <c r="B14" s="78">
        <f>АнализКл!B14</f>
        <v>4</v>
      </c>
      <c r="C14" s="72" t="str">
        <f>АнализКл!C14</f>
        <v>Характеристика авторства, времени, обстоятельств и целей создания источника</v>
      </c>
      <c r="D14" s="90" t="str">
        <f>IF(АнализКл!D14="","",АнализКл!D14)</f>
        <v>VIII - начало XXI в.</v>
      </c>
      <c r="E14" s="88" t="str">
        <f>IF(АнализКл!E14="","",АнализКл!E14)</f>
        <v>2.2</v>
      </c>
      <c r="F14" s="88" t="str">
        <f>IF(АнализКл!F14="","",АнализКл!F14)</f>
        <v>П</v>
      </c>
      <c r="G14" s="88">
        <f>IF(АнализКл!G14="","",АнализКл!G14)</f>
        <v>2</v>
      </c>
      <c r="H14" s="70">
        <f>IF(I14="","",I14*G14)</f>
        <v>1.1395348837209303</v>
      </c>
      <c r="I14" s="77">
        <f t="shared" si="6"/>
        <v>0.56976744186046513</v>
      </c>
      <c r="J14" s="68" t="str">
        <f>IF(I14="",$F$9,IF(I14&gt;=$A$22,$C$22,IF(I14&gt;=$A$21,$C$21,IF(I14&gt;=$A$20,$C$20,IF(I14&gt;=$A$19,$C$19,$C$18)))))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5" spans="2:17" ht="78.75" x14ac:dyDescent="0.25">
      <c r="B15" s="78">
        <f>АнализКл!B15</f>
        <v>5</v>
      </c>
      <c r="C15" s="72" t="str">
        <f>АнализКл!C15</f>
        <v>Умение использовать принципы структурнофункционального, временного и пространственного анализа при рассмотрении фактов, явлений, процессов (задание-задача)</v>
      </c>
      <c r="D15" s="90" t="str">
        <f>IF(АнализКл!D15="","",АнализКл!D15)</f>
        <v>VIII - начало XXI в.</v>
      </c>
      <c r="E15" s="88" t="str">
        <f>IF(АнализКл!E15="","",АнализКл!E15)</f>
        <v>2.5</v>
      </c>
      <c r="F15" s="88" t="str">
        <f>IF(АнализКл!F15="","",АнализКл!F15)</f>
        <v>В</v>
      </c>
      <c r="G15" s="88">
        <f>IF(АнализКл!G15="","",АнализКл!G15)</f>
        <v>3</v>
      </c>
      <c r="H15" s="70">
        <f>IF(I15="","",I15*G15)</f>
        <v>1.4418604651162794</v>
      </c>
      <c r="I15" s="77">
        <f>IF(COUNTIFS($C$5:$N$5,$B15,$C$2:$N$2,"")=0,SUMIFS($C$6:$N$6,$C$5:$N$5,$B15)/$G15/100,"")</f>
        <v>0.48062015503875977</v>
      </c>
      <c r="J15" s="68" t="str">
        <f>IF(I15="",$F$9,IF(I15&gt;=$A$22,$C$22,IF(I15&gt;=$A$21,$C$21,IF(I15&gt;=$A$20,$C$20,IF(I15&gt;=$A$19,$C$19,$C$18)))))</f>
        <v>Данный элемент содержания усвоен на низком уровне. Требуется коррекция.</v>
      </c>
    </row>
    <row r="17" spans="1:3" ht="15.75" x14ac:dyDescent="0.25">
      <c r="A17" s="76" t="s">
        <v>74</v>
      </c>
      <c r="B17" s="76" t="s">
        <v>73</v>
      </c>
      <c r="C17" s="75" t="s">
        <v>65</v>
      </c>
    </row>
    <row r="18" spans="1:3" ht="15.75" x14ac:dyDescent="0.25">
      <c r="A18" s="74">
        <v>0</v>
      </c>
      <c r="B18" s="74">
        <f>A19-0.01</f>
        <v>0.28999999999999998</v>
      </c>
      <c r="C18" s="73" t="s">
        <v>66</v>
      </c>
    </row>
    <row r="19" spans="1:3" ht="15.75" x14ac:dyDescent="0.25">
      <c r="A19" s="74">
        <v>0.3</v>
      </c>
      <c r="B19" s="74">
        <f>A20-0.01</f>
        <v>0.49</v>
      </c>
      <c r="C19" s="73" t="s">
        <v>67</v>
      </c>
    </row>
    <row r="20" spans="1:3" ht="15.75" x14ac:dyDescent="0.25">
      <c r="A20" s="74">
        <v>0.5</v>
      </c>
      <c r="B20" s="74">
        <f>A21-0.01</f>
        <v>0.69</v>
      </c>
      <c r="C20" s="73" t="s">
        <v>76</v>
      </c>
    </row>
    <row r="21" spans="1:3" ht="15.75" x14ac:dyDescent="0.25">
      <c r="A21" s="74">
        <v>0.7</v>
      </c>
      <c r="B21" s="74">
        <f>A22-0.01</f>
        <v>0.89</v>
      </c>
      <c r="C21" s="73" t="s">
        <v>68</v>
      </c>
    </row>
    <row r="22" spans="1:3" ht="15.75" x14ac:dyDescent="0.25">
      <c r="A22" s="74">
        <v>0.9</v>
      </c>
      <c r="B22" s="74">
        <v>1</v>
      </c>
      <c r="C22" s="73" t="s">
        <v>69</v>
      </c>
    </row>
  </sheetData>
  <sheetProtection password="9DA9" sheet="1" objects="1" scenarios="1" formatColumns="0" formatRows="0"/>
  <mergeCells count="1">
    <mergeCell ref="C1:J1"/>
  </mergeCells>
  <conditionalFormatting sqref="A18:C19 J11:J15">
    <cfRule type="expression" dxfId="0" priority="1">
      <formula>$I11&lt;$A$20</formula>
    </cfRule>
  </conditionalFormatting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2019-01-11T11:21:01Z</cp:lastPrinted>
  <dcterms:created xsi:type="dcterms:W3CDTF">2006-09-28T05:33:49Z</dcterms:created>
  <dcterms:modified xsi:type="dcterms:W3CDTF">2019-03-27T13:40:41Z</dcterms:modified>
</cp:coreProperties>
</file>