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Hfc" comment="Список сокращений типов классов и их расшифровка">#REF!</definedName>
    <definedName name="_xlnm.Print_Area" localSheetId="2">АнализКл!$A$7:$J$27</definedName>
    <definedName name="_xlnm.Print_Area" localSheetId="3">АнализОО!$A$7:$K$27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I11" i="25" l="1"/>
  <c r="T5" i="27"/>
  <c r="T4" i="27"/>
  <c r="T6" i="27" s="1"/>
  <c r="Q4" i="27"/>
  <c r="R4" i="27"/>
  <c r="S4" i="27"/>
  <c r="S6" i="27" s="1"/>
  <c r="Q5" i="27"/>
  <c r="R5" i="27"/>
  <c r="S5" i="27"/>
  <c r="Q6" i="27"/>
  <c r="R6" i="27"/>
  <c r="I20" i="25"/>
  <c r="H20" i="25" s="1"/>
  <c r="D4" i="27"/>
  <c r="E4" i="27"/>
  <c r="F4" i="27"/>
  <c r="G4" i="27"/>
  <c r="H4" i="27"/>
  <c r="I4" i="27"/>
  <c r="J4" i="27"/>
  <c r="J6" i="27" s="1"/>
  <c r="K4" i="27"/>
  <c r="K6" i="27" s="1"/>
  <c r="L4" i="27"/>
  <c r="L6" i="27" s="1"/>
  <c r="M4" i="27"/>
  <c r="N4" i="27"/>
  <c r="O4" i="27"/>
  <c r="O6" i="27" s="1"/>
  <c r="P4" i="27"/>
  <c r="P6" i="27" s="1"/>
  <c r="E12" i="27"/>
  <c r="E13" i="27"/>
  <c r="E14" i="27"/>
  <c r="E15" i="27"/>
  <c r="E16" i="27"/>
  <c r="E17" i="27"/>
  <c r="E18" i="27"/>
  <c r="E19" i="27"/>
  <c r="E20" i="27"/>
  <c r="F12" i="27"/>
  <c r="F13" i="27"/>
  <c r="F14" i="27"/>
  <c r="F15" i="27"/>
  <c r="F16" i="27"/>
  <c r="F17" i="27"/>
  <c r="F18" i="27"/>
  <c r="F19" i="27"/>
  <c r="F20" i="27"/>
  <c r="G12" i="27"/>
  <c r="G13" i="27"/>
  <c r="G14" i="27"/>
  <c r="G15" i="27"/>
  <c r="G16" i="27"/>
  <c r="G17" i="27"/>
  <c r="G18" i="27"/>
  <c r="G19" i="27"/>
  <c r="G20" i="27"/>
  <c r="G11" i="27"/>
  <c r="F11" i="27"/>
  <c r="E11" i="27"/>
  <c r="D12" i="27"/>
  <c r="D13" i="27"/>
  <c r="D14" i="27"/>
  <c r="D15" i="27"/>
  <c r="D16" i="27"/>
  <c r="D17" i="27"/>
  <c r="D18" i="27"/>
  <c r="D19" i="27"/>
  <c r="D20" i="27"/>
  <c r="D11" i="27"/>
  <c r="C12" i="27"/>
  <c r="C13" i="27"/>
  <c r="C14" i="27"/>
  <c r="C15" i="27"/>
  <c r="C16" i="27"/>
  <c r="C17" i="27"/>
  <c r="C18" i="27"/>
  <c r="C19" i="27"/>
  <c r="C20" i="27"/>
  <c r="C11" i="27"/>
  <c r="B12" i="27"/>
  <c r="B13" i="27"/>
  <c r="B14" i="27"/>
  <c r="B15" i="27"/>
  <c r="B16" i="27"/>
  <c r="B17" i="27"/>
  <c r="B18" i="27"/>
  <c r="B19" i="27"/>
  <c r="B20" i="27"/>
  <c r="I19" i="25"/>
  <c r="I18" i="25"/>
  <c r="H18" i="25" s="1"/>
  <c r="I17" i="25"/>
  <c r="I16" i="25"/>
  <c r="H16" i="25" s="1"/>
  <c r="I15" i="25"/>
  <c r="H15" i="25" s="1"/>
  <c r="I14" i="25"/>
  <c r="H14" i="25" s="1"/>
  <c r="I13" i="25"/>
  <c r="I12" i="25"/>
  <c r="M6" i="27"/>
  <c r="N6" i="27"/>
  <c r="J5" i="27"/>
  <c r="K5" i="27"/>
  <c r="L5" i="27"/>
  <c r="M5" i="27"/>
  <c r="N5" i="27"/>
  <c r="O5" i="27"/>
  <c r="P5" i="27"/>
  <c r="H17" i="25" l="1"/>
  <c r="H19" i="25"/>
  <c r="D5" i="27"/>
  <c r="E5" i="27"/>
  <c r="F5" i="27"/>
  <c r="G5" i="27"/>
  <c r="H5" i="27"/>
  <c r="I5" i="27"/>
  <c r="C5" i="27"/>
  <c r="H11" i="25"/>
  <c r="I20" i="27" l="1"/>
  <c r="H20" i="27" s="1"/>
  <c r="I19" i="27"/>
  <c r="I17" i="27"/>
  <c r="I18" i="27"/>
  <c r="I16" i="27"/>
  <c r="H16" i="27" s="1"/>
  <c r="B11" i="27"/>
  <c r="H19" i="27" l="1"/>
  <c r="H18" i="27"/>
  <c r="H17" i="27"/>
  <c r="C7" i="27"/>
  <c r="D6" i="27"/>
  <c r="I12" i="27" s="1"/>
  <c r="H12" i="27" s="1"/>
  <c r="C4" i="27"/>
  <c r="C6" i="27" s="1"/>
  <c r="I11" i="27" s="1"/>
  <c r="H11" i="27" s="1"/>
  <c r="E6" i="27"/>
  <c r="I13" i="27" s="1"/>
  <c r="H13" i="27" s="1"/>
  <c r="F6" i="27"/>
  <c r="G6" i="27"/>
  <c r="I6" i="27"/>
  <c r="H6" i="27"/>
  <c r="I15" i="27" s="1"/>
  <c r="H15" i="27" s="1"/>
  <c r="F9" i="27"/>
  <c r="B23" i="27"/>
  <c r="B24" i="27"/>
  <c r="B25" i="27"/>
  <c r="B26" i="27"/>
  <c r="I14" i="27" l="1"/>
  <c r="H14" i="27" s="1"/>
  <c r="J20" i="27"/>
  <c r="J16" i="27"/>
  <c r="J13" i="27"/>
  <c r="J15" i="27"/>
  <c r="J17" i="27"/>
  <c r="J18" i="27"/>
  <c r="J19" i="27"/>
  <c r="J12" i="27"/>
  <c r="J14" i="27"/>
  <c r="J11" i="27"/>
  <c r="H13" i="25"/>
  <c r="H12" i="25"/>
  <c r="F9" i="25"/>
  <c r="J20" i="25" l="1"/>
  <c r="J17" i="25"/>
  <c r="J19" i="25"/>
  <c r="J18" i="25"/>
  <c r="J15" i="25"/>
  <c r="J12" i="25"/>
  <c r="J16" i="25"/>
  <c r="J13" i="25"/>
  <c r="J14" i="25"/>
  <c r="J11" i="25"/>
  <c r="B24" i="25"/>
  <c r="B25" i="25"/>
  <c r="B26" i="25"/>
  <c r="B23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H6" i="9"/>
  <c r="G6" i="9"/>
  <c r="G2" i="9" s="1"/>
  <c r="F6" i="9"/>
  <c r="E6" i="9"/>
  <c r="E2" i="9" s="1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F1" i="9"/>
  <c r="A1" i="9"/>
  <c r="I2" i="9" l="1"/>
  <c r="H2" i="9"/>
  <c r="T2" i="9"/>
  <c r="L2" i="9"/>
  <c r="P2" i="9"/>
</calcChain>
</file>

<file path=xl/sharedStrings.xml><?xml version="1.0" encoding="utf-8"?>
<sst xmlns="http://schemas.openxmlformats.org/spreadsheetml/2006/main" count="207" uniqueCount="133">
  <si>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</si>
  <si>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</si>
  <si>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</si>
  <si>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</si>
  <si>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</si>
  <si>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</si>
  <si>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</si>
  <si>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</si>
  <si>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</si>
  <si>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</si>
  <si>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</si>
  <si>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</si>
  <si>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</si>
  <si>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</si>
  <si>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</si>
  <si>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</si>
  <si>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</si>
  <si>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</si>
  <si>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</si>
  <si>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</si>
  <si>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</si>
  <si>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</si>
  <si>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</si>
  <si>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</si>
  <si>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</si>
  <si>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</si>
  <si>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</si>
  <si>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</si>
  <si>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</si>
  <si>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</si>
  <si>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</si>
  <si>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</si>
  <si>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</si>
  <si>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</si>
  <si>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</si>
  <si>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</si>
  <si>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</si>
  <si>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</si>
  <si>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</si>
  <si>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</si>
  <si>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</si>
  <si>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</si>
  <si>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</si>
  <si>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</si>
  <si>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</si>
  <si>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</si>
  <si>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</si>
  <si>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</si>
  <si>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</si>
  <si>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</si>
  <si>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</si>
  <si>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</si>
  <si>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</si>
  <si>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</si>
  <si>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</si>
  <si>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</si>
  <si>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</si>
  <si>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</si>
  <si>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</si>
  <si>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</si>
  <si>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</si>
  <si>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</si>
  <si>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</si>
  <si>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</si>
  <si>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</si>
  <si>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</si>
  <si>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</si>
  <si>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</si>
  <si>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</si>
  <si>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</si>
  <si>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</si>
  <si>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</si>
  <si>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Анализ по результатам выполнения КДР</t>
  </si>
  <si>
    <t>по классу (просто скопировать и вставить проценты в строку 2)</t>
  </si>
  <si>
    <t>до</t>
  </si>
  <si>
    <t>от</t>
  </si>
  <si>
    <t>Заключение по заданиям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</si>
  <si>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</si>
  <si>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Б</t>
  </si>
  <si>
    <t>по школе или по муниципалитету (просто скопировать и вставить проценты в строку 2)</t>
  </si>
  <si>
    <t>Сумма баллов</t>
  </si>
  <si>
    <t>№ задания</t>
  </si>
  <si>
    <t>Технические строки</t>
  </si>
  <si>
    <t>Процент обучающихся получивших баллы в ОО (в муниципалитете)</t>
  </si>
  <si>
    <t>Код контролируемого элемента знаний</t>
  </si>
  <si>
    <t>Код проверяемого умения</t>
  </si>
  <si>
    <t>7
1 б</t>
  </si>
  <si>
    <t>7
2 б</t>
  </si>
  <si>
    <t>8
1 б</t>
  </si>
  <si>
    <t>8
2 б</t>
  </si>
  <si>
    <t>9
1 б</t>
  </si>
  <si>
    <t>9
2 б</t>
  </si>
  <si>
    <t>10
1 б</t>
  </si>
  <si>
    <t>10
2 б</t>
  </si>
  <si>
    <t>4.1</t>
  </si>
  <si>
    <t>3.2</t>
  </si>
  <si>
    <t>П</t>
  </si>
  <si>
    <t>В</t>
  </si>
  <si>
    <t>КДР по биологии (10 кл.) 24.01.2019</t>
  </si>
  <si>
    <t>4
1 б</t>
  </si>
  <si>
    <t>4
2 б</t>
  </si>
  <si>
    <t>5
1 б</t>
  </si>
  <si>
    <t>5
2 б</t>
  </si>
  <si>
    <t>6
1 б</t>
  </si>
  <si>
    <t>6
2 б</t>
  </si>
  <si>
    <t>10
3 б</t>
  </si>
  <si>
    <t>Биология как наука. Методы познания живой природы</t>
  </si>
  <si>
    <t>1.1</t>
  </si>
  <si>
    <t>1.1.1</t>
  </si>
  <si>
    <t>Основные уровни организации живой природы</t>
  </si>
  <si>
    <t>1.2</t>
  </si>
  <si>
    <t>Клетка как биологическая система. Химический состав клетки</t>
  </si>
  <si>
    <t>2.3</t>
  </si>
  <si>
    <t>1.2.1</t>
  </si>
  <si>
    <t>Клетка как биологическая система. Обмен веществ в клетке</t>
  </si>
  <si>
    <t>2.5; 3.1</t>
  </si>
  <si>
    <t>1.3.1</t>
  </si>
  <si>
    <t>Организм как биологическая система. Способы размножения.</t>
  </si>
  <si>
    <t>1.3.3; 1.4</t>
  </si>
  <si>
    <t>Многообразие организмов. Основные систематические (таксономические) категории</t>
  </si>
  <si>
    <t>1.2.3; 2.8</t>
  </si>
  <si>
    <t>Многообразие организмов. Бактерии, Грибы, Растения, Животные, Вирусы</t>
  </si>
  <si>
    <t>4.2-4.4; 4.7</t>
  </si>
  <si>
    <t>1.2.3; 2.5.3</t>
  </si>
  <si>
    <t>Организм человека. Ткани. Строение и жизнедеятельность органов и систем органов</t>
  </si>
  <si>
    <t>5.1; 5.2; 5.3</t>
  </si>
  <si>
    <t>1.5; 2.5</t>
  </si>
  <si>
    <t>Организм человека. Нейрогуморальная регуляция процессов в организме. Анализаторы</t>
  </si>
  <si>
    <t>5.4; 5.5</t>
  </si>
  <si>
    <t>1.5</t>
  </si>
  <si>
    <t>2.1.3; 3.1.2; 3.1.3</t>
  </si>
  <si>
    <t>5.6</t>
  </si>
  <si>
    <t>Организм человека и его здоровье. Гигиена и здоровый образ жизни. Приемы оказания первой помощи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</si>
</sst>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4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8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22" fillId="7" borderId="13" xfId="0" applyFont="1" applyFill="1" applyBorder="1" applyAlignment="1" applyProtection="1">
      <alignment horizontal="center" vertical="center" wrapText="1"/>
      <protection hidden="1"/>
    </xf>
    <xf numFmtId="0" fontId="22" fillId="0" borderId="13" xfId="0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 hidden="1"/>
    </xf>
    <xf numFmtId="0" fontId="0" fillId="0" borderId="0" xfId="0" quotePrefix="1" applyProtection="1">
      <protection locked="0" hidden="1"/>
    </xf>
    <xf numFmtId="0" fontId="22" fillId="0" borderId="13" xfId="0" applyFont="1" applyFill="1" applyBorder="1" applyAlignment="1" applyProtection="1">
      <alignment horizontal="center" vertical="center" wrapText="1"/>
      <protection hidden="1"/>
    </xf>
    <xf numFmtId="9" fontId="14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0" xfId="0" applyFont="1" applyProtection="1">
      <protection locked="0"/>
    </xf>
    <xf numFmtId="0" fontId="24" fillId="0" borderId="0" xfId="0" applyFont="1" applyAlignment="1">
      <alignment vertical="center"/>
    </xf>
    <xf numFmtId="9" fontId="14" fillId="0" borderId="2" xfId="3" applyFont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3" fillId="0" borderId="35" xfId="0" applyFont="1" applyFill="1" applyBorder="1" applyAlignment="1" applyProtection="1">
      <alignment horizontal="center" vertical="center" wrapText="1"/>
      <protection locked="0" hidden="1"/>
    </xf>
    <xf numFmtId="0" fontId="23" fillId="0" borderId="0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3" sqref="A13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4" t="e">
        <f>#REF!</f>
        <v>#REF!</v>
      </c>
      <c r="B1" s="95"/>
      <c r="C1" s="96"/>
      <c r="D1" s="39" t="s">
        <v>54</v>
      </c>
      <c r="E1" s="31"/>
      <c r="F1" s="97" t="e">
        <f>#REF!</f>
        <v>#REF!</v>
      </c>
      <c r="G1" s="98"/>
      <c r="H1" s="99" t="s">
        <v>51</v>
      </c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0" t="s">
        <v>52</v>
      </c>
      <c r="B3" s="101" t="s">
        <v>49</v>
      </c>
      <c r="C3" s="103" t="s">
        <v>48</v>
      </c>
      <c r="D3" s="107" t="s">
        <v>55</v>
      </c>
      <c r="E3" s="109" t="s">
        <v>50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0" t="s">
        <v>57</v>
      </c>
      <c r="W3" s="110"/>
      <c r="X3" s="110"/>
      <c r="Y3" s="110"/>
      <c r="Z3" s="100" t="s">
        <v>59</v>
      </c>
      <c r="AA3" s="110"/>
      <c r="AB3" s="110"/>
      <c r="AC3" s="110"/>
      <c r="AD3" s="105" t="s">
        <v>58</v>
      </c>
    </row>
    <row r="4" spans="1:30" ht="16.5" thickBot="1" x14ac:dyDescent="0.3">
      <c r="A4" s="100"/>
      <c r="B4" s="102"/>
      <c r="C4" s="104"/>
      <c r="D4" s="108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6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D10" sqref="D10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L27"/>
  <sheetViews>
    <sheetView zoomScale="80" zoomScaleNormal="80" workbookViewId="0">
      <selection activeCell="D12" sqref="D12"/>
    </sheetView>
  </sheetViews>
  <sheetFormatPr defaultRowHeight="15" x14ac:dyDescent="0.25"/>
  <cols>
    <col min="2" max="2" width="10.85546875" customWidth="1"/>
    <col min="3" max="3" width="40.7109375" customWidth="1"/>
    <col min="4" max="4" width="26.285156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54.85546875" customWidth="1"/>
  </cols>
  <sheetData>
    <row r="2" spans="2:12" s="55" customFormat="1" x14ac:dyDescent="0.25">
      <c r="B2" s="59" t="s">
        <v>71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2:12" x14ac:dyDescent="0.25">
      <c r="C3" s="66">
        <v>1</v>
      </c>
      <c r="D3" s="67">
        <v>2</v>
      </c>
      <c r="E3" s="66">
        <v>3</v>
      </c>
      <c r="F3" s="67">
        <v>4</v>
      </c>
      <c r="G3" s="66">
        <v>5</v>
      </c>
      <c r="H3" s="67">
        <v>6</v>
      </c>
      <c r="I3" s="66">
        <v>7</v>
      </c>
      <c r="J3" s="67">
        <v>8</v>
      </c>
      <c r="K3" s="66">
        <v>9</v>
      </c>
      <c r="L3" s="67">
        <v>10</v>
      </c>
    </row>
    <row r="4" spans="2:12" x14ac:dyDescent="0.25">
      <c r="C4" s="72"/>
      <c r="D4" s="61"/>
      <c r="E4" s="61"/>
      <c r="F4" s="61"/>
      <c r="G4" s="61"/>
      <c r="H4" s="61"/>
      <c r="I4" s="61"/>
      <c r="J4" s="61"/>
    </row>
    <row r="5" spans="2:12" x14ac:dyDescent="0.25">
      <c r="C5" s="72"/>
      <c r="D5" s="61"/>
      <c r="E5" s="61"/>
      <c r="F5" s="61"/>
      <c r="G5" s="61"/>
      <c r="H5" s="61"/>
      <c r="I5" s="61"/>
    </row>
    <row r="6" spans="2:12" x14ac:dyDescent="0.25">
      <c r="C6" s="72"/>
      <c r="D6" s="61"/>
      <c r="E6" s="61"/>
      <c r="F6" s="61"/>
      <c r="G6" s="61"/>
      <c r="H6" s="61"/>
      <c r="I6" s="61"/>
      <c r="J6" s="61"/>
    </row>
    <row r="7" spans="2:12" x14ac:dyDescent="0.25">
      <c r="C7" s="91" t="s">
        <v>98</v>
      </c>
      <c r="D7" s="92"/>
      <c r="E7" s="92"/>
      <c r="F7" s="92"/>
      <c r="G7" s="92"/>
      <c r="H7" s="61"/>
      <c r="I7" s="61"/>
      <c r="J7" s="61"/>
    </row>
    <row r="8" spans="2:12" x14ac:dyDescent="0.25">
      <c r="B8" s="55"/>
      <c r="C8" s="91" t="s">
        <v>72</v>
      </c>
      <c r="D8" s="91" t="s">
        <v>73</v>
      </c>
      <c r="E8" s="91"/>
      <c r="F8" s="91"/>
      <c r="G8" s="91"/>
      <c r="H8" s="55"/>
      <c r="I8" s="55"/>
      <c r="J8" s="55"/>
    </row>
    <row r="9" spans="2:12" ht="21" x14ac:dyDescent="0.35">
      <c r="F9" s="62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2" ht="54" x14ac:dyDescent="0.25">
      <c r="B10" s="69" t="s">
        <v>60</v>
      </c>
      <c r="C10" s="65" t="s">
        <v>62</v>
      </c>
      <c r="D10" s="65" t="s">
        <v>84</v>
      </c>
      <c r="E10" s="65" t="s">
        <v>85</v>
      </c>
      <c r="F10" s="65" t="s">
        <v>63</v>
      </c>
      <c r="G10" s="65" t="s">
        <v>64</v>
      </c>
      <c r="H10" s="65" t="s">
        <v>61</v>
      </c>
      <c r="I10" s="65" t="s">
        <v>65</v>
      </c>
      <c r="J10" s="65" t="s">
        <v>76</v>
      </c>
    </row>
    <row r="11" spans="2:12" ht="50.1" customHeight="1" x14ac:dyDescent="0.25">
      <c r="B11" s="63">
        <v>1</v>
      </c>
      <c r="C11" s="74" t="s">
        <v>106</v>
      </c>
      <c r="D11" s="75" t="s">
        <v>107</v>
      </c>
      <c r="E11" s="75" t="s">
        <v>108</v>
      </c>
      <c r="F11" s="68" t="s">
        <v>78</v>
      </c>
      <c r="G11" s="64">
        <v>1</v>
      </c>
      <c r="H11" s="71" t="str">
        <f>IF(I11="","",I11*G11)</f>
        <v/>
      </c>
      <c r="I11" s="93" t="str">
        <f>IF($C$2="","",$C$2)</f>
        <v/>
      </c>
      <c r="J11" s="64" t="str">
        <f t="shared" ref="J11:J20" si="0">IF(I11="",$F$9,IF(I11&gt;=$A$27,$C$27,IF(I11&gt;=$A$26,$C$26,IF(I11&gt;=$A$25,$C$25,IF(I11&gt;=$A$24,$C$24,$C$23)))))</f>
        <v>Введите уровень успешности каждого задания</v>
      </c>
    </row>
    <row r="12" spans="2:12" ht="50.1" customHeight="1" x14ac:dyDescent="0.25">
      <c r="B12" s="63">
        <v>2</v>
      </c>
      <c r="C12" s="74" t="s">
        <v>109</v>
      </c>
      <c r="D12" s="70" t="s">
        <v>110</v>
      </c>
      <c r="E12" s="75" t="s">
        <v>108</v>
      </c>
      <c r="F12" s="68" t="s">
        <v>78</v>
      </c>
      <c r="G12" s="64">
        <v>1</v>
      </c>
      <c r="H12" s="71" t="str">
        <f t="shared" ref="H12:H13" si="1">IF(I12="","",I12*G12)</f>
        <v/>
      </c>
      <c r="I12" s="93" t="str">
        <f>IF($D$2="","",$D$2)</f>
        <v/>
      </c>
      <c r="J12" s="64" t="str">
        <f t="shared" si="0"/>
        <v>Введите уровень успешности каждого задания</v>
      </c>
    </row>
    <row r="13" spans="2:12" ht="50.1" customHeight="1" x14ac:dyDescent="0.25">
      <c r="B13" s="63">
        <v>3</v>
      </c>
      <c r="C13" s="73" t="s">
        <v>111</v>
      </c>
      <c r="D13" s="70" t="s">
        <v>112</v>
      </c>
      <c r="E13" s="75" t="s">
        <v>113</v>
      </c>
      <c r="F13" s="68" t="s">
        <v>78</v>
      </c>
      <c r="G13" s="64">
        <v>1</v>
      </c>
      <c r="H13" s="71" t="str">
        <f t="shared" si="1"/>
        <v/>
      </c>
      <c r="I13" s="93" t="str">
        <f>IF($E$2="","",$E$2)</f>
        <v/>
      </c>
      <c r="J13" s="64" t="str">
        <f t="shared" si="0"/>
        <v>Введите уровень успешности каждого задания</v>
      </c>
    </row>
    <row r="14" spans="2:12" ht="50.1" customHeight="1" x14ac:dyDescent="0.25">
      <c r="B14" s="63">
        <v>4</v>
      </c>
      <c r="C14" s="73" t="s">
        <v>114</v>
      </c>
      <c r="D14" s="70" t="s">
        <v>115</v>
      </c>
      <c r="E14" s="75" t="s">
        <v>116</v>
      </c>
      <c r="F14" s="68" t="s">
        <v>96</v>
      </c>
      <c r="G14" s="64">
        <v>2</v>
      </c>
      <c r="H14" s="71" t="str">
        <f t="shared" ref="H14:H19" si="2">IF(I14="","",I14*G14)</f>
        <v/>
      </c>
      <c r="I14" s="93" t="str">
        <f>IF($F$2="","",$F$2)</f>
        <v/>
      </c>
      <c r="J14" s="64" t="str">
        <f t="shared" si="0"/>
        <v>Введите уровень успешности каждого задания</v>
      </c>
    </row>
    <row r="15" spans="2:12" ht="50.1" customHeight="1" x14ac:dyDescent="0.25">
      <c r="B15" s="63">
        <v>5</v>
      </c>
      <c r="C15" s="73" t="s">
        <v>117</v>
      </c>
      <c r="D15" s="70" t="s">
        <v>95</v>
      </c>
      <c r="E15" s="75" t="s">
        <v>118</v>
      </c>
      <c r="F15" s="68" t="s">
        <v>96</v>
      </c>
      <c r="G15" s="64">
        <v>2</v>
      </c>
      <c r="H15" s="71" t="str">
        <f t="shared" si="2"/>
        <v/>
      </c>
      <c r="I15" s="93" t="str">
        <f>IF($G$2="","",$G$2)</f>
        <v/>
      </c>
      <c r="J15" s="64" t="str">
        <f t="shared" si="0"/>
        <v>Введите уровень успешности каждого задания</v>
      </c>
    </row>
    <row r="16" spans="2:12" ht="50.1" customHeight="1" x14ac:dyDescent="0.25">
      <c r="B16" s="63">
        <v>6</v>
      </c>
      <c r="C16" s="73" t="s">
        <v>119</v>
      </c>
      <c r="D16" s="70" t="s">
        <v>94</v>
      </c>
      <c r="E16" s="75" t="s">
        <v>120</v>
      </c>
      <c r="F16" s="68" t="s">
        <v>96</v>
      </c>
      <c r="G16" s="64">
        <v>2</v>
      </c>
      <c r="H16" s="71" t="str">
        <f t="shared" si="2"/>
        <v/>
      </c>
      <c r="I16" s="93" t="str">
        <f>IF($H$2="","",$H$2)</f>
        <v/>
      </c>
      <c r="J16" s="64" t="str">
        <f t="shared" si="0"/>
        <v>Введите уровень успешности каждого задания</v>
      </c>
    </row>
    <row r="17" spans="1:10" ht="50.1" customHeight="1" x14ac:dyDescent="0.25">
      <c r="B17" s="63">
        <v>7</v>
      </c>
      <c r="C17" s="73" t="s">
        <v>121</v>
      </c>
      <c r="D17" s="70" t="s">
        <v>122</v>
      </c>
      <c r="E17" s="75" t="s">
        <v>123</v>
      </c>
      <c r="F17" s="68" t="s">
        <v>96</v>
      </c>
      <c r="G17" s="64">
        <v>2</v>
      </c>
      <c r="H17" s="71" t="str">
        <f t="shared" si="2"/>
        <v/>
      </c>
      <c r="I17" s="93" t="str">
        <f>IF($I$2="","",$I$2)</f>
        <v/>
      </c>
      <c r="J17" s="64" t="str">
        <f t="shared" si="0"/>
        <v>Введите уровень успешности каждого задания</v>
      </c>
    </row>
    <row r="18" spans="1:10" ht="50.1" customHeight="1" x14ac:dyDescent="0.25">
      <c r="B18" s="63">
        <v>8</v>
      </c>
      <c r="C18" s="73" t="s">
        <v>124</v>
      </c>
      <c r="D18" s="70" t="s">
        <v>125</v>
      </c>
      <c r="E18" s="75" t="s">
        <v>126</v>
      </c>
      <c r="F18" s="68" t="s">
        <v>96</v>
      </c>
      <c r="G18" s="64">
        <v>2</v>
      </c>
      <c r="H18" s="71" t="str">
        <f t="shared" si="2"/>
        <v/>
      </c>
      <c r="I18" s="93" t="str">
        <f>IF($J$2="","",$J$2)</f>
        <v/>
      </c>
      <c r="J18" s="64" t="str">
        <f t="shared" si="0"/>
        <v>Введите уровень успешности каждого задания</v>
      </c>
    </row>
    <row r="19" spans="1:10" ht="50.1" customHeight="1" x14ac:dyDescent="0.25">
      <c r="B19" s="63">
        <v>9</v>
      </c>
      <c r="C19" s="73" t="s">
        <v>127</v>
      </c>
      <c r="D19" s="70" t="s">
        <v>128</v>
      </c>
      <c r="E19" s="75" t="s">
        <v>129</v>
      </c>
      <c r="F19" s="68" t="s">
        <v>96</v>
      </c>
      <c r="G19" s="64">
        <v>2</v>
      </c>
      <c r="H19" s="71" t="str">
        <f t="shared" si="2"/>
        <v/>
      </c>
      <c r="I19" s="93" t="str">
        <f>IF($K$2="","",$K$2)</f>
        <v/>
      </c>
      <c r="J19" s="64" t="str">
        <f t="shared" si="0"/>
        <v>Введите уровень успешности каждого задания</v>
      </c>
    </row>
    <row r="20" spans="1:10" ht="50.1" customHeight="1" x14ac:dyDescent="0.25">
      <c r="B20" s="63">
        <v>10</v>
      </c>
      <c r="C20" s="73" t="s">
        <v>132</v>
      </c>
      <c r="D20" s="70" t="s">
        <v>131</v>
      </c>
      <c r="E20" s="75" t="s">
        <v>130</v>
      </c>
      <c r="F20" s="68" t="s">
        <v>97</v>
      </c>
      <c r="G20" s="64">
        <v>3</v>
      </c>
      <c r="H20" s="71" t="str">
        <f>IF(I20="","",I20*G20)</f>
        <v/>
      </c>
      <c r="I20" s="93" t="str">
        <f>IF($L$2="","",$L$2)</f>
        <v/>
      </c>
      <c r="J20" s="64" t="str">
        <f t="shared" si="0"/>
        <v>Введите уровень успешности каждого задания</v>
      </c>
    </row>
    <row r="22" spans="1:10" ht="15.75" x14ac:dyDescent="0.25">
      <c r="A22" t="s">
        <v>75</v>
      </c>
      <c r="B22" t="s">
        <v>74</v>
      </c>
      <c r="C22" s="57" t="s">
        <v>66</v>
      </c>
    </row>
    <row r="23" spans="1:10" ht="15.75" x14ac:dyDescent="0.25">
      <c r="A23" s="56">
        <v>0</v>
      </c>
      <c r="B23" s="56">
        <f>A24-0.01</f>
        <v>0.28999999999999998</v>
      </c>
      <c r="C23" s="58" t="s">
        <v>67</v>
      </c>
    </row>
    <row r="24" spans="1:10" ht="15.75" x14ac:dyDescent="0.25">
      <c r="A24" s="56">
        <v>0.3</v>
      </c>
      <c r="B24" s="56">
        <f t="shared" ref="B24:B26" si="3">A25-0.01</f>
        <v>0.49</v>
      </c>
      <c r="C24" s="58" t="s">
        <v>68</v>
      </c>
    </row>
    <row r="25" spans="1:10" ht="15.75" x14ac:dyDescent="0.25">
      <c r="A25" s="56">
        <v>0.5</v>
      </c>
      <c r="B25" s="56">
        <f t="shared" si="3"/>
        <v>0.69</v>
      </c>
      <c r="C25" s="58" t="s">
        <v>77</v>
      </c>
    </row>
    <row r="26" spans="1:10" ht="15.75" x14ac:dyDescent="0.25">
      <c r="A26" s="56">
        <v>0.7</v>
      </c>
      <c r="B26" s="56">
        <f t="shared" si="3"/>
        <v>0.89</v>
      </c>
      <c r="C26" s="58" t="s">
        <v>69</v>
      </c>
    </row>
    <row r="27" spans="1:10" ht="15.75" x14ac:dyDescent="0.25">
      <c r="A27" s="56">
        <v>0.9</v>
      </c>
      <c r="B27" s="56">
        <v>1</v>
      </c>
      <c r="C27" s="58" t="s">
        <v>70</v>
      </c>
    </row>
  </sheetData>
  <sheetProtection password="C207" sheet="1" objects="1" scenarios="1" formatColumns="0" formatRows="0"/>
  <conditionalFormatting sqref="A23:C24 J11:J20">
    <cfRule type="expression" dxfId="1" priority="1">
      <formula>$I11&lt;$A$25</formula>
    </cfRule>
  </conditionalFormatting>
  <pageMargins left="0.7" right="0.7" top="0.75" bottom="0.75" header="0.3" footer="0.3"/>
  <pageSetup paperSize="9" scale="66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abSelected="1" workbookViewId="0">
      <selection activeCell="C2" sqref="C2:T2"/>
    </sheetView>
  </sheetViews>
  <sheetFormatPr defaultRowHeight="15" x14ac:dyDescent="0.25"/>
  <cols>
    <col min="1" max="1" width="9.140625" style="55"/>
    <col min="2" max="2" width="10.85546875" style="55" customWidth="1"/>
    <col min="3" max="3" width="40.7109375" style="55" customWidth="1"/>
    <col min="4" max="4" width="26.28515625" style="55" customWidth="1"/>
    <col min="5" max="5" width="21" style="55" customWidth="1"/>
    <col min="6" max="6" width="11.85546875" style="55" customWidth="1"/>
    <col min="7" max="7" width="6.42578125" style="55" bestFit="1" customWidth="1"/>
    <col min="8" max="8" width="10.5703125" style="55" bestFit="1" customWidth="1"/>
    <col min="9" max="9" width="13" style="55" customWidth="1"/>
    <col min="10" max="10" width="54.85546875" style="55" customWidth="1"/>
    <col min="11" max="16384" width="9.140625" style="55"/>
  </cols>
  <sheetData>
    <row r="1" spans="2:20" ht="15.75" customHeight="1" thickBot="1" x14ac:dyDescent="0.3">
      <c r="C1" s="111" t="s">
        <v>83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2:20" s="87" customFormat="1" ht="15.75" thickBot="1" x14ac:dyDescent="0.3">
      <c r="B2" s="88" t="s">
        <v>71</v>
      </c>
      <c r="C2" s="113">
        <v>86.956521739130437</v>
      </c>
      <c r="D2" s="113">
        <v>76.811594202898547</v>
      </c>
      <c r="E2" s="113">
        <v>66.666666666666657</v>
      </c>
      <c r="F2" s="113">
        <v>36.231884057971016</v>
      </c>
      <c r="G2" s="113">
        <v>4.3478260869565215</v>
      </c>
      <c r="H2" s="113">
        <v>57.971014492753625</v>
      </c>
      <c r="I2" s="113">
        <v>33.333333333333329</v>
      </c>
      <c r="J2" s="113">
        <v>17.391304347826086</v>
      </c>
      <c r="K2" s="113">
        <v>57.971014492753625</v>
      </c>
      <c r="L2" s="113">
        <v>31.884057971014489</v>
      </c>
      <c r="M2" s="113">
        <v>60.869565217391312</v>
      </c>
      <c r="N2" s="113">
        <v>23.188405797101449</v>
      </c>
      <c r="O2" s="113">
        <v>72.463768115942031</v>
      </c>
      <c r="P2" s="113">
        <v>26.086956521739129</v>
      </c>
      <c r="Q2" s="113">
        <v>66.666666666666657</v>
      </c>
      <c r="R2" s="113">
        <v>20.289855072463769</v>
      </c>
      <c r="S2" s="113">
        <v>33.333333333333329</v>
      </c>
      <c r="T2" s="113">
        <v>34.782608695652172</v>
      </c>
    </row>
    <row r="3" spans="2:20" ht="26.25" thickBot="1" x14ac:dyDescent="0.3">
      <c r="C3" s="86">
        <v>1</v>
      </c>
      <c r="D3" s="85">
        <v>2</v>
      </c>
      <c r="E3" s="89">
        <v>3</v>
      </c>
      <c r="F3" s="85" t="s">
        <v>99</v>
      </c>
      <c r="G3" s="85" t="s">
        <v>100</v>
      </c>
      <c r="H3" s="89" t="s">
        <v>101</v>
      </c>
      <c r="I3" s="89" t="s">
        <v>102</v>
      </c>
      <c r="J3" s="85" t="s">
        <v>103</v>
      </c>
      <c r="K3" s="85" t="s">
        <v>104</v>
      </c>
      <c r="L3" s="89" t="s">
        <v>86</v>
      </c>
      <c r="M3" s="89" t="s">
        <v>87</v>
      </c>
      <c r="N3" s="85" t="s">
        <v>88</v>
      </c>
      <c r="O3" s="85" t="s">
        <v>89</v>
      </c>
      <c r="P3" s="89" t="s">
        <v>90</v>
      </c>
      <c r="Q3" s="89" t="s">
        <v>91</v>
      </c>
      <c r="R3" s="85" t="s">
        <v>92</v>
      </c>
      <c r="S3" s="85" t="s">
        <v>93</v>
      </c>
      <c r="T3" s="85" t="s">
        <v>105</v>
      </c>
    </row>
    <row r="4" spans="2:20" x14ac:dyDescent="0.25">
      <c r="B4" s="84" t="s">
        <v>82</v>
      </c>
      <c r="C4" s="83">
        <f t="shared" ref="C4:T4" si="0">IF(LEN(C3)&lt;4,1,1*LEFT(RIGHT(C3,3),1))</f>
        <v>1</v>
      </c>
      <c r="D4" s="83">
        <f t="shared" si="0"/>
        <v>1</v>
      </c>
      <c r="E4" s="83">
        <f t="shared" si="0"/>
        <v>1</v>
      </c>
      <c r="F4" s="83">
        <f t="shared" si="0"/>
        <v>1</v>
      </c>
      <c r="G4" s="83">
        <f t="shared" si="0"/>
        <v>2</v>
      </c>
      <c r="H4" s="83">
        <f t="shared" si="0"/>
        <v>1</v>
      </c>
      <c r="I4" s="83">
        <f t="shared" si="0"/>
        <v>2</v>
      </c>
      <c r="J4" s="83">
        <f t="shared" si="0"/>
        <v>1</v>
      </c>
      <c r="K4" s="83">
        <f t="shared" si="0"/>
        <v>2</v>
      </c>
      <c r="L4" s="83">
        <f t="shared" si="0"/>
        <v>1</v>
      </c>
      <c r="M4" s="83">
        <f t="shared" si="0"/>
        <v>2</v>
      </c>
      <c r="N4" s="83">
        <f t="shared" si="0"/>
        <v>1</v>
      </c>
      <c r="O4" s="83">
        <f t="shared" si="0"/>
        <v>2</v>
      </c>
      <c r="P4" s="83">
        <f t="shared" si="0"/>
        <v>1</v>
      </c>
      <c r="Q4" s="83">
        <f t="shared" si="0"/>
        <v>2</v>
      </c>
      <c r="R4" s="83">
        <f t="shared" si="0"/>
        <v>1</v>
      </c>
      <c r="S4" s="83">
        <f t="shared" si="0"/>
        <v>2</v>
      </c>
      <c r="T4" s="83">
        <f t="shared" si="0"/>
        <v>3</v>
      </c>
    </row>
    <row r="5" spans="2:20" x14ac:dyDescent="0.25">
      <c r="B5" s="84" t="s">
        <v>81</v>
      </c>
      <c r="C5" s="83">
        <f>IF(LEN(C3)&lt;4,C3,IF(LEN(C3)&lt;8,LEFT(C3,LEN(C3)-4),LEFT(C3,LEN(C3)-8)))</f>
        <v>1</v>
      </c>
      <c r="D5" s="83">
        <f t="shared" ref="D5:T5" si="1">IF(LEN(D3)&lt;4,D3,IF(LEN(D3)&lt;8,LEFT(D3,LEN(D3)-4),LEFT(D3,LEN(D3)-8)))</f>
        <v>2</v>
      </c>
      <c r="E5" s="83">
        <f t="shared" si="1"/>
        <v>3</v>
      </c>
      <c r="F5" s="83" t="str">
        <f t="shared" si="1"/>
        <v>4</v>
      </c>
      <c r="G5" s="83" t="str">
        <f t="shared" si="1"/>
        <v>4</v>
      </c>
      <c r="H5" s="83" t="str">
        <f t="shared" si="1"/>
        <v>5</v>
      </c>
      <c r="I5" s="83" t="str">
        <f t="shared" si="1"/>
        <v>5</v>
      </c>
      <c r="J5" s="83" t="str">
        <f t="shared" si="1"/>
        <v>6</v>
      </c>
      <c r="K5" s="83" t="str">
        <f t="shared" si="1"/>
        <v>6</v>
      </c>
      <c r="L5" s="83" t="str">
        <f t="shared" si="1"/>
        <v>7</v>
      </c>
      <c r="M5" s="83" t="str">
        <f t="shared" si="1"/>
        <v>7</v>
      </c>
      <c r="N5" s="83" t="str">
        <f t="shared" si="1"/>
        <v>8</v>
      </c>
      <c r="O5" s="83" t="str">
        <f t="shared" si="1"/>
        <v>8</v>
      </c>
      <c r="P5" s="83" t="str">
        <f t="shared" si="1"/>
        <v>9</v>
      </c>
      <c r="Q5" s="83" t="str">
        <f t="shared" si="1"/>
        <v>9</v>
      </c>
      <c r="R5" s="83" t="str">
        <f t="shared" si="1"/>
        <v>10</v>
      </c>
      <c r="S5" s="83" t="str">
        <f t="shared" si="1"/>
        <v>10</v>
      </c>
      <c r="T5" s="83" t="str">
        <f t="shared" si="1"/>
        <v>10</v>
      </c>
    </row>
    <row r="6" spans="2:20" x14ac:dyDescent="0.25">
      <c r="B6" s="84" t="s">
        <v>80</v>
      </c>
      <c r="C6" s="83">
        <f>C4*C2</f>
        <v>86.956521739130437</v>
      </c>
      <c r="D6" s="83">
        <f t="shared" ref="D6:T6" si="2">D4*D2</f>
        <v>76.811594202898547</v>
      </c>
      <c r="E6" s="83">
        <f t="shared" si="2"/>
        <v>66.666666666666657</v>
      </c>
      <c r="F6" s="83">
        <f t="shared" si="2"/>
        <v>36.231884057971016</v>
      </c>
      <c r="G6" s="83">
        <f t="shared" si="2"/>
        <v>8.695652173913043</v>
      </c>
      <c r="H6" s="83">
        <f t="shared" si="2"/>
        <v>57.971014492753625</v>
      </c>
      <c r="I6" s="83">
        <f t="shared" si="2"/>
        <v>66.666666666666657</v>
      </c>
      <c r="J6" s="83">
        <f t="shared" si="2"/>
        <v>17.391304347826086</v>
      </c>
      <c r="K6" s="83">
        <f t="shared" si="2"/>
        <v>115.94202898550725</v>
      </c>
      <c r="L6" s="83">
        <f t="shared" si="2"/>
        <v>31.884057971014489</v>
      </c>
      <c r="M6" s="83">
        <f t="shared" si="2"/>
        <v>121.73913043478262</v>
      </c>
      <c r="N6" s="83">
        <f t="shared" si="2"/>
        <v>23.188405797101449</v>
      </c>
      <c r="O6" s="83">
        <f t="shared" si="2"/>
        <v>144.92753623188406</v>
      </c>
      <c r="P6" s="83">
        <f t="shared" si="2"/>
        <v>26.086956521739129</v>
      </c>
      <c r="Q6" s="83">
        <f t="shared" si="2"/>
        <v>133.33333333333331</v>
      </c>
      <c r="R6" s="83">
        <f t="shared" si="2"/>
        <v>20.289855072463769</v>
      </c>
      <c r="S6" s="83">
        <f t="shared" si="2"/>
        <v>66.666666666666657</v>
      </c>
      <c r="T6" s="83">
        <f t="shared" si="2"/>
        <v>104.34782608695652</v>
      </c>
    </row>
    <row r="7" spans="2:20" x14ac:dyDescent="0.25">
      <c r="C7" s="91" t="str">
        <f>АнализКл!C7</f>
        <v>КДР по биологии (10 кл.) 24.01.2019</v>
      </c>
      <c r="D7" s="91"/>
      <c r="E7" s="91"/>
      <c r="F7" s="91"/>
      <c r="G7" s="91"/>
      <c r="H7" s="91"/>
      <c r="I7" s="91"/>
    </row>
    <row r="8" spans="2:20" x14ac:dyDescent="0.25">
      <c r="C8" s="91" t="s">
        <v>72</v>
      </c>
      <c r="D8" s="91" t="s">
        <v>79</v>
      </c>
      <c r="E8" s="91"/>
      <c r="F8" s="91"/>
      <c r="G8" s="91"/>
      <c r="H8" s="91"/>
      <c r="I8" s="91"/>
    </row>
    <row r="9" spans="2:20" ht="21" x14ac:dyDescent="0.35">
      <c r="F9" s="82" t="str">
        <f>IF(COUNTIF(C2:Q2,"")=0,"","Введите уровень успешности каждого задания")</f>
        <v/>
      </c>
    </row>
    <row r="10" spans="2:20" ht="63" x14ac:dyDescent="0.25">
      <c r="B10" s="69" t="s">
        <v>60</v>
      </c>
      <c r="C10" s="69" t="s">
        <v>62</v>
      </c>
      <c r="D10" s="69" t="s">
        <v>84</v>
      </c>
      <c r="E10" s="69" t="s">
        <v>85</v>
      </c>
      <c r="F10" s="81" t="s">
        <v>63</v>
      </c>
      <c r="G10" s="81" t="s">
        <v>64</v>
      </c>
      <c r="H10" s="81" t="s">
        <v>61</v>
      </c>
      <c r="I10" s="81" t="s">
        <v>65</v>
      </c>
      <c r="J10" s="81" t="s">
        <v>76</v>
      </c>
    </row>
    <row r="11" spans="2:20" ht="50.1" customHeight="1" x14ac:dyDescent="0.25">
      <c r="B11" s="80">
        <f>АнализКл!B11</f>
        <v>1</v>
      </c>
      <c r="C11" s="73" t="str">
        <f>АнализКл!C11</f>
        <v>Биология как наука. Методы познания живой природы</v>
      </c>
      <c r="D11" s="70" t="str">
        <f>АнализКл!D11</f>
        <v>1.1</v>
      </c>
      <c r="E11" s="75" t="str">
        <f>АнализКл!E11</f>
        <v>1.1.1</v>
      </c>
      <c r="F11" s="68" t="str">
        <f>АнализКл!F11</f>
        <v>Б</v>
      </c>
      <c r="G11" s="64">
        <f>АнализКл!G11</f>
        <v>1</v>
      </c>
      <c r="H11" s="71">
        <f>IF(I11="","",I11*G11)</f>
        <v>0.86956521739130432</v>
      </c>
      <c r="I11" s="90">
        <f t="shared" ref="I11:I20" si="3">IF(COUNTIFS($C$5:$T$5,$B11,$C$2:$T$2,"")=0,SUMIFS($C$6:$T$6,$C$5:$T$5,$B11)/$G11/100,"")</f>
        <v>0.86956521739130432</v>
      </c>
      <c r="J11" s="68" t="str">
        <f t="shared" ref="J11:J20" si="4">IF(I11="",$F$9,IF(I11&gt;=$A$27,$C$27,IF(I11&gt;=$A$26,$C$26,IF(I11&gt;=$A$25,$C$25,IF(I11&gt;=$A$24,$C$24,$C$23)))))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20" ht="49.5" customHeight="1" x14ac:dyDescent="0.25">
      <c r="B12" s="80">
        <f>АнализКл!B12</f>
        <v>2</v>
      </c>
      <c r="C12" s="73" t="str">
        <f>АнализКл!C12</f>
        <v>Основные уровни организации живой природы</v>
      </c>
      <c r="D12" s="70" t="str">
        <f>АнализКл!D12</f>
        <v>1.2</v>
      </c>
      <c r="E12" s="75" t="str">
        <f>АнализКл!E12</f>
        <v>1.1.1</v>
      </c>
      <c r="F12" s="68" t="str">
        <f>АнализКл!F12</f>
        <v>Б</v>
      </c>
      <c r="G12" s="64">
        <f>АнализКл!G12</f>
        <v>1</v>
      </c>
      <c r="H12" s="71">
        <f t="shared" ref="H12:H17" si="5">IF(I12="","",I12*G12)</f>
        <v>0.76811594202898548</v>
      </c>
      <c r="I12" s="90">
        <f t="shared" si="3"/>
        <v>0.76811594202898548</v>
      </c>
      <c r="J12" s="6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20" ht="50.1" customHeight="1" x14ac:dyDescent="0.25">
      <c r="B13" s="80">
        <f>АнализКл!B13</f>
        <v>3</v>
      </c>
      <c r="C13" s="73" t="str">
        <f>АнализКл!C13</f>
        <v>Клетка как биологическая система. Химический состав клетки</v>
      </c>
      <c r="D13" s="70" t="str">
        <f>АнализКл!D13</f>
        <v>2.3</v>
      </c>
      <c r="E13" s="75" t="str">
        <f>АнализКл!E13</f>
        <v>1.2.1</v>
      </c>
      <c r="F13" s="68" t="str">
        <f>АнализКл!F13</f>
        <v>Б</v>
      </c>
      <c r="G13" s="64">
        <f>АнализКл!G13</f>
        <v>1</v>
      </c>
      <c r="H13" s="71">
        <f t="shared" si="5"/>
        <v>0.66666666666666652</v>
      </c>
      <c r="I13" s="90">
        <f t="shared" si="3"/>
        <v>0.66666666666666652</v>
      </c>
      <c r="J13" s="6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20" ht="50.1" customHeight="1" x14ac:dyDescent="0.25">
      <c r="B14" s="80">
        <f>АнализКл!B14</f>
        <v>4</v>
      </c>
      <c r="C14" s="73" t="str">
        <f>АнализКл!C14</f>
        <v>Клетка как биологическая система. Обмен веществ в клетке</v>
      </c>
      <c r="D14" s="70" t="str">
        <f>АнализКл!D14</f>
        <v>2.5; 3.1</v>
      </c>
      <c r="E14" s="75" t="str">
        <f>АнализКл!E14</f>
        <v>1.3.1</v>
      </c>
      <c r="F14" s="68" t="str">
        <f>АнализКл!F14</f>
        <v>П</v>
      </c>
      <c r="G14" s="64">
        <f>АнализКл!G14</f>
        <v>2</v>
      </c>
      <c r="H14" s="71">
        <f t="shared" si="5"/>
        <v>0.44927536231884063</v>
      </c>
      <c r="I14" s="90">
        <f t="shared" si="3"/>
        <v>0.22463768115942032</v>
      </c>
      <c r="J14" s="68" t="str">
        <f t="shared" si="4"/>
        <v>Данный элемент содержания усвоен на крайне низком уровне. Требуется серьёзная коррекция.</v>
      </c>
    </row>
    <row r="15" spans="2:20" ht="50.1" customHeight="1" x14ac:dyDescent="0.25">
      <c r="B15" s="80">
        <f>АнализКл!B15</f>
        <v>5</v>
      </c>
      <c r="C15" s="73" t="str">
        <f>АнализКл!C15</f>
        <v>Организм как биологическая система. Способы размножения.</v>
      </c>
      <c r="D15" s="70" t="str">
        <f>АнализКл!D15</f>
        <v>3.2</v>
      </c>
      <c r="E15" s="75" t="str">
        <f>АнализКл!E15</f>
        <v>1.3.3; 1.4</v>
      </c>
      <c r="F15" s="68" t="str">
        <f>АнализКл!F15</f>
        <v>П</v>
      </c>
      <c r="G15" s="64">
        <f>АнализКл!G15</f>
        <v>2</v>
      </c>
      <c r="H15" s="71">
        <f t="shared" si="5"/>
        <v>1.2463768115942029</v>
      </c>
      <c r="I15" s="90">
        <f t="shared" si="3"/>
        <v>0.62318840579710144</v>
      </c>
      <c r="J15" s="6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20" ht="50.1" customHeight="1" x14ac:dyDescent="0.25">
      <c r="B16" s="80">
        <f>АнализКл!B16</f>
        <v>6</v>
      </c>
      <c r="C16" s="73" t="str">
        <f>АнализКл!C16</f>
        <v>Многообразие организмов. Основные систематические (таксономические) категории</v>
      </c>
      <c r="D16" s="70" t="str">
        <f>АнализКл!D16</f>
        <v>4.1</v>
      </c>
      <c r="E16" s="75" t="str">
        <f>АнализКл!E16</f>
        <v>1.2.3; 2.8</v>
      </c>
      <c r="F16" s="68" t="str">
        <f>АнализКл!F16</f>
        <v>П</v>
      </c>
      <c r="G16" s="64">
        <f>АнализКл!G16</f>
        <v>2</v>
      </c>
      <c r="H16" s="71">
        <f t="shared" si="5"/>
        <v>1.3333333333333335</v>
      </c>
      <c r="I16" s="90">
        <f t="shared" si="3"/>
        <v>0.66666666666666674</v>
      </c>
      <c r="J16" s="6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7" spans="1:10" ht="50.1" customHeight="1" x14ac:dyDescent="0.25">
      <c r="B17" s="80">
        <f>АнализКл!B17</f>
        <v>7</v>
      </c>
      <c r="C17" s="73" t="str">
        <f>АнализКл!C17</f>
        <v>Многообразие организмов. Бактерии, Грибы, Растения, Животные, Вирусы</v>
      </c>
      <c r="D17" s="70" t="str">
        <f>АнализКл!D17</f>
        <v>4.2-4.4; 4.7</v>
      </c>
      <c r="E17" s="75" t="str">
        <f>АнализКл!E17</f>
        <v>1.2.3; 2.5.3</v>
      </c>
      <c r="F17" s="68" t="str">
        <f>АнализКл!F17</f>
        <v>П</v>
      </c>
      <c r="G17" s="64">
        <f>АнализКл!G17</f>
        <v>2</v>
      </c>
      <c r="H17" s="71">
        <f t="shared" si="5"/>
        <v>1.5362318840579712</v>
      </c>
      <c r="I17" s="90">
        <f t="shared" si="3"/>
        <v>0.76811594202898559</v>
      </c>
      <c r="J17" s="6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10" ht="50.1" customHeight="1" x14ac:dyDescent="0.25">
      <c r="B18" s="80">
        <f>АнализКл!B18</f>
        <v>8</v>
      </c>
      <c r="C18" s="73" t="str">
        <f>АнализКл!C18</f>
        <v>Организм человека. Ткани. Строение и жизнедеятельность органов и систем органов</v>
      </c>
      <c r="D18" s="70" t="str">
        <f>АнализКл!D18</f>
        <v>5.1; 5.2; 5.3</v>
      </c>
      <c r="E18" s="75" t="str">
        <f>АнализКл!E18</f>
        <v>1.5; 2.5</v>
      </c>
      <c r="F18" s="68" t="str">
        <f>АнализКл!F18</f>
        <v>П</v>
      </c>
      <c r="G18" s="64">
        <f>АнализКл!G18</f>
        <v>2</v>
      </c>
      <c r="H18" s="71">
        <f t="shared" ref="H18:H20" si="6">IF(I18="","",I18*G18)</f>
        <v>1.681159420289855</v>
      </c>
      <c r="I18" s="90">
        <f t="shared" si="3"/>
        <v>0.84057971014492749</v>
      </c>
      <c r="J18" s="6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9" spans="1:10" ht="50.1" customHeight="1" x14ac:dyDescent="0.25">
      <c r="B19" s="80">
        <f>АнализКл!B19</f>
        <v>9</v>
      </c>
      <c r="C19" s="73" t="str">
        <f>АнализКл!C19</f>
        <v>Организм человека. Нейрогуморальная регуляция процессов в организме. Анализаторы</v>
      </c>
      <c r="D19" s="70" t="str">
        <f>АнализКл!D19</f>
        <v>5.4; 5.5</v>
      </c>
      <c r="E19" s="75" t="str">
        <f>АнализКл!E19</f>
        <v>1.5</v>
      </c>
      <c r="F19" s="68" t="str">
        <f>АнализКл!F19</f>
        <v>П</v>
      </c>
      <c r="G19" s="64">
        <f>АнализКл!G19</f>
        <v>2</v>
      </c>
      <c r="H19" s="71">
        <f t="shared" si="6"/>
        <v>1.5942028985507244</v>
      </c>
      <c r="I19" s="90">
        <f t="shared" si="3"/>
        <v>0.79710144927536219</v>
      </c>
      <c r="J19" s="6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0" spans="1:10" ht="50.1" customHeight="1" x14ac:dyDescent="0.25">
      <c r="B20" s="80">
        <f>АнализКл!B20</f>
        <v>10</v>
      </c>
      <c r="C20" s="73" t="str">
        <f>АнализКл!C20</f>
        <v>Организм человека и его здоровье. Гигиена и здоровый образ жизни. Приемы оказания первой помощи</v>
      </c>
      <c r="D20" s="70" t="str">
        <f>АнализКл!D20</f>
        <v>5.6</v>
      </c>
      <c r="E20" s="75" t="str">
        <f>АнализКл!E20</f>
        <v>2.1.3; 3.1.2; 3.1.3</v>
      </c>
      <c r="F20" s="68" t="str">
        <f>АнализКл!F20</f>
        <v>В</v>
      </c>
      <c r="G20" s="64">
        <f>АнализКл!G20</f>
        <v>3</v>
      </c>
      <c r="H20" s="71">
        <f t="shared" si="6"/>
        <v>1.9130434782608694</v>
      </c>
      <c r="I20" s="90">
        <f t="shared" si="3"/>
        <v>0.6376811594202898</v>
      </c>
      <c r="J20" s="6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2" spans="1:10" ht="15.75" x14ac:dyDescent="0.25">
      <c r="A22" s="79" t="s">
        <v>75</v>
      </c>
      <c r="B22" s="79" t="s">
        <v>74</v>
      </c>
      <c r="C22" s="78" t="s">
        <v>66</v>
      </c>
    </row>
    <row r="23" spans="1:10" ht="15.75" x14ac:dyDescent="0.25">
      <c r="A23" s="77">
        <v>0</v>
      </c>
      <c r="B23" s="77">
        <f>A24-0.01</f>
        <v>0.28999999999999998</v>
      </c>
      <c r="C23" s="76" t="s">
        <v>67</v>
      </c>
    </row>
    <row r="24" spans="1:10" ht="15.75" x14ac:dyDescent="0.25">
      <c r="A24" s="77">
        <v>0.3</v>
      </c>
      <c r="B24" s="77">
        <f>A25-0.01</f>
        <v>0.49</v>
      </c>
      <c r="C24" s="76" t="s">
        <v>68</v>
      </c>
    </row>
    <row r="25" spans="1:10" ht="15.75" x14ac:dyDescent="0.25">
      <c r="A25" s="77">
        <v>0.5</v>
      </c>
      <c r="B25" s="77">
        <f>A26-0.01</f>
        <v>0.69</v>
      </c>
      <c r="C25" s="76" t="s">
        <v>77</v>
      </c>
    </row>
    <row r="26" spans="1:10" ht="15.75" x14ac:dyDescent="0.25">
      <c r="A26" s="77">
        <v>0.7</v>
      </c>
      <c r="B26" s="77">
        <f>A27-0.01</f>
        <v>0.89</v>
      </c>
      <c r="C26" s="76" t="s">
        <v>69</v>
      </c>
    </row>
    <row r="27" spans="1:10" ht="15.75" x14ac:dyDescent="0.25">
      <c r="A27" s="77">
        <v>0.9</v>
      </c>
      <c r="B27" s="77">
        <v>1</v>
      </c>
      <c r="C27" s="76" t="s">
        <v>70</v>
      </c>
    </row>
  </sheetData>
  <sheetProtection password="C207" sheet="1" objects="1" scenarios="1" formatColumns="0" formatRows="0"/>
  <mergeCells count="1">
    <mergeCell ref="C1:S1"/>
  </mergeCells>
  <conditionalFormatting sqref="A23:C24 J11:J20">
    <cfRule type="expression" dxfId="0" priority="1">
      <formula>$I11&lt;$A$25</formula>
    </cfRule>
  </conditionalFormatting>
  <pageMargins left="0.7" right="0.7" top="0.75" bottom="0.75" header="0.3" footer="0.3"/>
  <pageSetup paperSize="9" scale="6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2019-01-15T11:36:18Z</cp:lastPrinted>
  <dcterms:created xsi:type="dcterms:W3CDTF">2006-09-28T05:33:49Z</dcterms:created>
  <dcterms:modified xsi:type="dcterms:W3CDTF">2019-03-27T13:36:32Z</dcterms:modified>
</cp:coreProperties>
</file>