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АнализКл!$A$7:$J$25</definedName>
    <definedName name="_xlnm.Print_Area" localSheetId="3">АнализОО!$A$7:$K$25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C11" i="26" l="1"/>
  <c r="D11" i="26"/>
  <c r="E11" i="26"/>
  <c r="F11" i="26"/>
  <c r="G11" i="26"/>
  <c r="C12" i="26"/>
  <c r="D12" i="26"/>
  <c r="E12" i="26"/>
  <c r="F12" i="26"/>
  <c r="G12" i="26"/>
  <c r="C13" i="26"/>
  <c r="D13" i="26"/>
  <c r="E13" i="26"/>
  <c r="F13" i="26"/>
  <c r="G13" i="26"/>
  <c r="C14" i="26"/>
  <c r="D14" i="26"/>
  <c r="E14" i="26"/>
  <c r="F14" i="26"/>
  <c r="G14" i="26"/>
  <c r="C15" i="26"/>
  <c r="D15" i="26"/>
  <c r="E15" i="26"/>
  <c r="F15" i="26"/>
  <c r="G15" i="26"/>
  <c r="C16" i="26"/>
  <c r="D16" i="26"/>
  <c r="E16" i="26"/>
  <c r="F16" i="26"/>
  <c r="G16" i="26"/>
  <c r="C17" i="26"/>
  <c r="D17" i="26"/>
  <c r="E17" i="26"/>
  <c r="F17" i="26"/>
  <c r="G17" i="26"/>
  <c r="C18" i="26"/>
  <c r="D18" i="26"/>
  <c r="E18" i="26"/>
  <c r="F18" i="26"/>
  <c r="G18" i="26"/>
  <c r="B12" i="26"/>
  <c r="B13" i="26"/>
  <c r="B14" i="26"/>
  <c r="B15" i="26"/>
  <c r="B16" i="26"/>
  <c r="B17" i="26"/>
  <c r="B18" i="26"/>
  <c r="B11" i="26"/>
  <c r="D5" i="26" l="1"/>
  <c r="E5" i="26"/>
  <c r="F5" i="26"/>
  <c r="G5" i="26"/>
  <c r="H5" i="26"/>
  <c r="I5" i="26"/>
  <c r="J5" i="26"/>
  <c r="K5" i="26"/>
  <c r="L5" i="26"/>
  <c r="M5" i="26"/>
  <c r="N5" i="26"/>
  <c r="C5" i="26"/>
  <c r="D4" i="26" l="1"/>
  <c r="D6" i="26" s="1"/>
  <c r="E4" i="26"/>
  <c r="E6" i="26" s="1"/>
  <c r="F4" i="26"/>
  <c r="F6" i="26" s="1"/>
  <c r="G4" i="26"/>
  <c r="G6" i="26" s="1"/>
  <c r="H4" i="26"/>
  <c r="H6" i="26" s="1"/>
  <c r="I4" i="26"/>
  <c r="I6" i="26" s="1"/>
  <c r="J4" i="26"/>
  <c r="J6" i="26" s="1"/>
  <c r="K4" i="26"/>
  <c r="K6" i="26" s="1"/>
  <c r="L4" i="26"/>
  <c r="L6" i="26" s="1"/>
  <c r="M4" i="26"/>
  <c r="M6" i="26" s="1"/>
  <c r="N4" i="26"/>
  <c r="N6" i="26" s="1"/>
  <c r="I18" i="26"/>
  <c r="I18" i="25"/>
  <c r="H18" i="25" s="1"/>
  <c r="I14" i="26" l="1"/>
  <c r="I16" i="26"/>
  <c r="I17" i="26"/>
  <c r="I13" i="26"/>
  <c r="I12" i="26"/>
  <c r="I15" i="26"/>
  <c r="H18" i="26" l="1"/>
  <c r="H17" i="26"/>
  <c r="H16" i="26"/>
  <c r="H15" i="26"/>
  <c r="H14" i="26"/>
  <c r="H13" i="26"/>
  <c r="H12" i="26"/>
  <c r="C4" i="26"/>
  <c r="C6" i="26" s="1"/>
  <c r="I11" i="26" s="1"/>
  <c r="H11" i="26" s="1"/>
  <c r="I17" i="25" l="1"/>
  <c r="H17" i="25" s="1"/>
  <c r="I16" i="25"/>
  <c r="H16" i="25" s="1"/>
  <c r="I15" i="25"/>
  <c r="H15" i="25" s="1"/>
  <c r="I14" i="25"/>
  <c r="H14" i="25" s="1"/>
  <c r="I13" i="25"/>
  <c r="H13" i="25" s="1"/>
  <c r="I12" i="25"/>
  <c r="H12" i="25" s="1"/>
  <c r="I11" i="25"/>
  <c r="H11" i="25" s="1"/>
  <c r="F9" i="26" l="1"/>
  <c r="F9" i="25"/>
  <c r="J15" i="25" l="1"/>
  <c r="J18" i="25"/>
  <c r="J12" i="26"/>
  <c r="J14" i="26"/>
  <c r="J11" i="26"/>
  <c r="J18" i="26"/>
  <c r="J13" i="26"/>
  <c r="J15" i="26"/>
  <c r="J16" i="26"/>
  <c r="J17" i="26"/>
  <c r="J12" i="25"/>
  <c r="J16" i="25"/>
  <c r="J13" i="25"/>
  <c r="J17" i="25"/>
  <c r="J14" i="25"/>
  <c r="J11" i="25"/>
  <c r="B24" i="26"/>
  <c r="B23" i="26"/>
  <c r="B22" i="26"/>
  <c r="B21" i="26"/>
  <c r="B22" i="25"/>
  <c r="B23" i="25"/>
  <c r="B24" i="25"/>
  <c r="B21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<sst xmlns="http://schemas.openxmlformats.org/spreadsheetml/2006/main" count="189" uniqueCount="109">
  <si>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</si>
  <si>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</si>
  <si>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</si>
  <si>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</si>
  <si>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</si>
  <si>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</si>
  <si>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</si>
  <si>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</si>
  <si>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</si>
  <si>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</si>
  <si>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</si>
  <si>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</si>
  <si>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</si>
  <si>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</si>
  <si>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</si>
  <si>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</si>
  <si>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</si>
  <si>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</si>
  <si>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</si>
  <si>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</si>
  <si>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</si>
  <si>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</si>
  <si>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</si>
  <si>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</si>
  <si>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</si>
  <si>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</si>
  <si>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</si>
  <si>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</si>
  <si>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</si>
  <si>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</si>
  <si>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</si>
  <si>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</si>
  <si>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</si>
  <si>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</si>
  <si>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</si>
  <si>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</si>
  <si>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</si>
  <si>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</si>
  <si>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</si>
  <si>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</si>
  <si>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</si>
  <si>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</si>
  <si>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</si>
  <si>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</si>
  <si>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</si>
  <si>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</si>
  <si>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</si>
  <si>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</si>
  <si>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</si>
  <si>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</si>
  <si>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</si>
  <si>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</si>
  <si>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</si>
  <si>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</si>
  <si>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</si>
  <si>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</si>
  <si>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</si>
  <si>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</si>
  <si>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</si>
  <si>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</si>
  <si>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</si>
  <si>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</si>
  <si>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</si>
  <si>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Код элемента содержания</t>
  </si>
  <si>
    <t>Уровень сложности</t>
  </si>
  <si>
    <t>Max балл</t>
  </si>
  <si>
    <t>Коды проверяемых требований к уровню подготовки выпускников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</si>
  <si>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</si>
  <si>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</si>
  <si>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</si>
  <si>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</si>
  <si>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</si>
  <si>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</si>
  <si>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</si>
  <si>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</si>
  <si>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</si>
  <si>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</si>
  <si>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</si>
  <si>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</si>
  <si>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</si>
  <si>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</si>
  <si>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</si>
  <si>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</si>
  <si>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</si>
  <si>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</si>
  <si>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ИК 1
1 б</t>
  </si>
  <si>
    <t>ИК 1
2 б</t>
  </si>
  <si>
    <t>ИК 2
1 б</t>
  </si>
  <si>
    <t>ИК 2
2 б</t>
  </si>
  <si>
    <t>ИК 2
3 б</t>
  </si>
  <si>
    <t>ИК 3
1 б</t>
  </si>
  <si>
    <t>ИК 3
2 б</t>
  </si>
  <si>
    <t>ГК1</t>
  </si>
  <si>
    <t>ГК2</t>
  </si>
  <si>
    <t>ГК3</t>
  </si>
  <si>
    <t>ГК4</t>
  </si>
  <si>
    <t>ФГК</t>
  </si>
  <si>
    <t>ИК 1</t>
  </si>
  <si>
    <t>ИК 2</t>
  </si>
  <si>
    <t>ИК 3</t>
  </si>
  <si>
    <t>Содержание изложения</t>
  </si>
  <si>
    <t>Сжатие исходного текста</t>
  </si>
  <si>
    <t>Смысловая цельность, речевая связность и последовательность изложения</t>
  </si>
  <si>
    <t>Соблюдение орфографических норм</t>
  </si>
  <si>
    <t>Соблюдение пунктуационных норм</t>
  </si>
  <si>
    <t>Соблюдение языковых норм</t>
  </si>
  <si>
    <t>Соблюдение речевых норм</t>
  </si>
  <si>
    <t>Соблюдение фактологической точности в фоновом материале</t>
  </si>
  <si>
    <t>КДР 9 класс по русскому языку 14.12.2017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</si>
</sst>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3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3" fillId="8" borderId="2" xfId="3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/>
      <protection hidden="1"/>
    </xf>
    <xf numFmtId="0" fontId="20" fillId="0" borderId="2" xfId="0" applyFont="1" applyBorder="1" applyAlignment="1" applyProtection="1">
      <alignment horizontal="center" vertical="center" wrapText="1"/>
      <protection hidden="1"/>
    </xf>
    <xf numFmtId="0" fontId="20" fillId="7" borderId="2" xfId="0" applyFont="1" applyFill="1" applyBorder="1" applyAlignment="1" applyProtection="1">
      <alignment horizontal="center" vertical="center" wrapText="1"/>
      <protection hidden="1"/>
    </xf>
    <xf numFmtId="0" fontId="15" fillId="0" borderId="35" xfId="0" applyFont="1" applyBorder="1" applyAlignment="1" applyProtection="1">
      <alignment horizontal="center" vertical="center" wrapText="1"/>
      <protection hidden="1"/>
    </xf>
    <xf numFmtId="0" fontId="15" fillId="7" borderId="36" xfId="0" applyFont="1" applyFill="1" applyBorder="1" applyAlignment="1" applyProtection="1">
      <alignment horizontal="center" vertical="center" wrapText="1"/>
      <protection hidden="1"/>
    </xf>
    <xf numFmtId="0" fontId="15" fillId="0" borderId="36" xfId="0" applyFont="1" applyBorder="1" applyAlignment="1" applyProtection="1">
      <alignment horizontal="center" vertical="center" wrapText="1"/>
      <protection hidden="1"/>
    </xf>
    <xf numFmtId="0" fontId="15" fillId="0" borderId="37" xfId="0" applyFont="1" applyBorder="1" applyAlignment="1" applyProtection="1">
      <alignment horizontal="center" vertical="center" wrapText="1"/>
      <protection hidden="1"/>
    </xf>
    <xf numFmtId="0" fontId="15" fillId="7" borderId="35" xfId="0" applyFont="1" applyFill="1" applyBorder="1" applyAlignment="1" applyProtection="1">
      <alignment horizontal="center" vertical="center" wrapText="1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5" t="e">
        <f>#REF!</f>
        <v>#REF!</v>
      </c>
      <c r="B1" s="96"/>
      <c r="C1" s="97"/>
      <c r="D1" s="39" t="s">
        <v>54</v>
      </c>
      <c r="E1" s="31"/>
      <c r="F1" s="98" t="e">
        <f>#REF!</f>
        <v>#REF!</v>
      </c>
      <c r="G1" s="99"/>
      <c r="H1" s="100" t="s">
        <v>51</v>
      </c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101" t="s">
        <v>52</v>
      </c>
      <c r="B3" s="102" t="s">
        <v>49</v>
      </c>
      <c r="C3" s="104" t="s">
        <v>48</v>
      </c>
      <c r="D3" s="108" t="s">
        <v>55</v>
      </c>
      <c r="E3" s="110" t="s">
        <v>50</v>
      </c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01" t="s">
        <v>57</v>
      </c>
      <c r="W3" s="111"/>
      <c r="X3" s="111"/>
      <c r="Y3" s="111"/>
      <c r="Z3" s="101" t="s">
        <v>59</v>
      </c>
      <c r="AA3" s="111"/>
      <c r="AB3" s="111"/>
      <c r="AC3" s="111"/>
      <c r="AD3" s="106" t="s">
        <v>58</v>
      </c>
    </row>
    <row r="4" spans="1:30" ht="16.5" thickBot="1" x14ac:dyDescent="0.3">
      <c r="A4" s="101"/>
      <c r="B4" s="103"/>
      <c r="C4" s="105"/>
      <c r="D4" s="109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07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J25"/>
  <sheetViews>
    <sheetView zoomScale="80" zoomScaleNormal="80" workbookViewId="0">
      <selection activeCell="C2" sqref="C2"/>
    </sheetView>
  </sheetViews>
  <sheetFormatPr defaultRowHeight="15" x14ac:dyDescent="0.25"/>
  <cols>
    <col min="2" max="2" width="10.85546875" customWidth="1"/>
    <col min="3" max="3" width="43.140625" customWidth="1"/>
    <col min="4" max="4" width="14.425781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62.42578125" customWidth="1"/>
  </cols>
  <sheetData>
    <row r="2" spans="2:10" s="55" customFormat="1" x14ac:dyDescent="0.25">
      <c r="B2" s="59" t="s">
        <v>73</v>
      </c>
      <c r="C2" s="60"/>
      <c r="D2" s="60"/>
      <c r="E2" s="60"/>
      <c r="F2" s="60"/>
      <c r="G2" s="60"/>
      <c r="H2" s="60"/>
      <c r="I2" s="60"/>
      <c r="J2" s="60"/>
    </row>
    <row r="3" spans="2:10" x14ac:dyDescent="0.25">
      <c r="C3" s="90" t="s">
        <v>97</v>
      </c>
      <c r="D3" s="91" t="s">
        <v>98</v>
      </c>
      <c r="E3" s="92" t="s">
        <v>99</v>
      </c>
      <c r="F3" s="91" t="s">
        <v>92</v>
      </c>
      <c r="G3" s="93" t="s">
        <v>93</v>
      </c>
      <c r="H3" s="94" t="s">
        <v>94</v>
      </c>
      <c r="I3" s="92" t="s">
        <v>95</v>
      </c>
      <c r="J3" s="91" t="s">
        <v>96</v>
      </c>
    </row>
    <row r="4" spans="2:10" x14ac:dyDescent="0.25">
      <c r="C4" s="83"/>
      <c r="D4" s="63"/>
      <c r="E4" s="63"/>
      <c r="F4" s="63"/>
      <c r="G4" s="63"/>
      <c r="H4" s="63"/>
      <c r="I4" s="63"/>
      <c r="J4" s="63"/>
    </row>
    <row r="5" spans="2:10" x14ac:dyDescent="0.25">
      <c r="C5" s="83"/>
      <c r="D5" s="63"/>
      <c r="E5" s="63"/>
      <c r="F5" s="63"/>
      <c r="G5" s="63"/>
      <c r="H5" s="63"/>
      <c r="I5" s="63"/>
      <c r="J5" s="63"/>
    </row>
    <row r="6" spans="2:10" x14ac:dyDescent="0.25">
      <c r="C6" s="83"/>
      <c r="D6" s="63"/>
      <c r="E6" s="63"/>
      <c r="F6" s="63"/>
      <c r="G6" s="63"/>
      <c r="H6" s="63"/>
      <c r="I6" s="63"/>
      <c r="J6" s="63"/>
    </row>
    <row r="7" spans="2:10" x14ac:dyDescent="0.25">
      <c r="C7" s="55" t="s">
        <v>108</v>
      </c>
      <c r="D7" s="63"/>
      <c r="E7" s="63"/>
      <c r="F7" s="63"/>
      <c r="G7" s="63"/>
      <c r="H7" s="63"/>
      <c r="I7" s="63"/>
      <c r="J7" s="63"/>
    </row>
    <row r="8" spans="2:10" x14ac:dyDescent="0.25">
      <c r="B8" s="55"/>
      <c r="C8" s="55" t="s">
        <v>75</v>
      </c>
      <c r="D8" s="55" t="s">
        <v>76</v>
      </c>
      <c r="E8" s="55"/>
      <c r="F8" s="55"/>
      <c r="G8" s="55"/>
      <c r="H8" s="55"/>
      <c r="I8" s="55"/>
      <c r="J8" s="55"/>
    </row>
    <row r="9" spans="2:10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0" ht="54" x14ac:dyDescent="0.25">
      <c r="B10" s="79" t="s">
        <v>60</v>
      </c>
      <c r="C10" s="68" t="s">
        <v>62</v>
      </c>
      <c r="D10" s="68" t="s">
        <v>63</v>
      </c>
      <c r="E10" s="68" t="s">
        <v>66</v>
      </c>
      <c r="F10" s="68" t="s">
        <v>64</v>
      </c>
      <c r="G10" s="68" t="s">
        <v>65</v>
      </c>
      <c r="H10" s="68" t="s">
        <v>61</v>
      </c>
      <c r="I10" s="68" t="s">
        <v>67</v>
      </c>
      <c r="J10" s="68" t="s">
        <v>80</v>
      </c>
    </row>
    <row r="11" spans="2:10" ht="15.75" x14ac:dyDescent="0.25">
      <c r="B11" s="65" t="s">
        <v>97</v>
      </c>
      <c r="C11" s="85" t="s">
        <v>100</v>
      </c>
      <c r="D11" s="80"/>
      <c r="E11" s="86"/>
      <c r="F11" s="76"/>
      <c r="G11" s="66">
        <v>2</v>
      </c>
      <c r="H11" s="81" t="str">
        <f>IF(I11="","",I11*G11)</f>
        <v/>
      </c>
      <c r="I11" s="67" t="str">
        <f>IF($C$2="","",$C$2)</f>
        <v/>
      </c>
      <c r="J11" s="66" t="str">
        <f t="shared" ref="J11:J18" si="0">IF(I11="",$F$9,IF(I11&gt;=$A$25,$C$25,IF(I11&gt;=$A$24,$C$24,IF(I11&gt;=$A$23,$C$23,IF(I11&gt;=$A$22,$C$22,$C$21)))))</f>
        <v>Введите уровень успешности каждого задания</v>
      </c>
    </row>
    <row r="12" spans="2:10" ht="15.75" x14ac:dyDescent="0.25">
      <c r="B12" s="65" t="s">
        <v>98</v>
      </c>
      <c r="C12" s="85" t="s">
        <v>101</v>
      </c>
      <c r="D12" s="80"/>
      <c r="E12" s="86"/>
      <c r="F12" s="76"/>
      <c r="G12" s="66">
        <v>3</v>
      </c>
      <c r="H12" s="81" t="str">
        <f t="shared" ref="H12:H18" si="1">IF(I12="","",I12*G12)</f>
        <v/>
      </c>
      <c r="I12" s="67" t="str">
        <f>IF($D$2="","",$D$2)</f>
        <v/>
      </c>
      <c r="J12" s="66" t="str">
        <f t="shared" si="0"/>
        <v>Введите уровень успешности каждого задания</v>
      </c>
    </row>
    <row r="13" spans="2:10" ht="15.75" customHeight="1" x14ac:dyDescent="0.25">
      <c r="B13" s="65" t="s">
        <v>99</v>
      </c>
      <c r="C13" s="84" t="s">
        <v>102</v>
      </c>
      <c r="D13" s="80"/>
      <c r="E13" s="86"/>
      <c r="F13" s="76"/>
      <c r="G13" s="66">
        <v>2</v>
      </c>
      <c r="H13" s="81" t="str">
        <f t="shared" si="1"/>
        <v/>
      </c>
      <c r="I13" s="67" t="str">
        <f>IF($E$2="","",$E$2)</f>
        <v/>
      </c>
      <c r="J13" s="66" t="str">
        <f t="shared" si="0"/>
        <v>Введите уровень успешности каждого задания</v>
      </c>
    </row>
    <row r="14" spans="2:10" ht="15.75" x14ac:dyDescent="0.25">
      <c r="B14" s="65" t="s">
        <v>92</v>
      </c>
      <c r="C14" s="84" t="s">
        <v>103</v>
      </c>
      <c r="D14" s="80"/>
      <c r="E14" s="86"/>
      <c r="F14" s="76"/>
      <c r="G14" s="66">
        <v>1</v>
      </c>
      <c r="H14" s="81" t="str">
        <f t="shared" si="1"/>
        <v/>
      </c>
      <c r="I14" s="67" t="str">
        <f>IF($F$2="","",$F$2)</f>
        <v/>
      </c>
      <c r="J14" s="66" t="str">
        <f t="shared" si="0"/>
        <v>Введите уровень успешности каждого задания</v>
      </c>
    </row>
    <row r="15" spans="2:10" ht="15.75" x14ac:dyDescent="0.25">
      <c r="B15" s="65" t="s">
        <v>93</v>
      </c>
      <c r="C15" s="84" t="s">
        <v>104</v>
      </c>
      <c r="D15" s="80"/>
      <c r="E15" s="86"/>
      <c r="F15" s="76"/>
      <c r="G15" s="66">
        <v>1</v>
      </c>
      <c r="H15" s="81" t="str">
        <f t="shared" si="1"/>
        <v/>
      </c>
      <c r="I15" s="67" t="str">
        <f>IF($G$2="","",$G$2)</f>
        <v/>
      </c>
      <c r="J15" s="66" t="str">
        <f t="shared" si="0"/>
        <v>Введите уровень успешности каждого задания</v>
      </c>
    </row>
    <row r="16" spans="2:10" ht="15.75" x14ac:dyDescent="0.25">
      <c r="B16" s="65" t="s">
        <v>94</v>
      </c>
      <c r="C16" s="84" t="s">
        <v>105</v>
      </c>
      <c r="D16" s="80"/>
      <c r="E16" s="86"/>
      <c r="F16" s="76"/>
      <c r="G16" s="66">
        <v>1</v>
      </c>
      <c r="H16" s="81" t="str">
        <f t="shared" si="1"/>
        <v/>
      </c>
      <c r="I16" s="67" t="str">
        <f>IF($H$2="","",$H$2)</f>
        <v/>
      </c>
      <c r="J16" s="66" t="str">
        <f t="shared" si="0"/>
        <v>Введите уровень успешности каждого задания</v>
      </c>
    </row>
    <row r="17" spans="1:10" ht="15.75" x14ac:dyDescent="0.25">
      <c r="B17" s="65" t="s">
        <v>95</v>
      </c>
      <c r="C17" s="84" t="s">
        <v>106</v>
      </c>
      <c r="D17" s="80"/>
      <c r="E17" s="86"/>
      <c r="F17" s="76"/>
      <c r="G17" s="66">
        <v>1</v>
      </c>
      <c r="H17" s="81" t="str">
        <f t="shared" si="1"/>
        <v/>
      </c>
      <c r="I17" s="67" t="str">
        <f>IF($I$2="","",$I$2)</f>
        <v/>
      </c>
      <c r="J17" s="66" t="str">
        <f t="shared" si="0"/>
        <v>Введите уровень успешности каждого задания</v>
      </c>
    </row>
    <row r="18" spans="1:10" ht="31.5" x14ac:dyDescent="0.25">
      <c r="B18" s="65" t="s">
        <v>96</v>
      </c>
      <c r="C18" s="84" t="s">
        <v>107</v>
      </c>
      <c r="D18" s="80"/>
      <c r="E18" s="86"/>
      <c r="F18" s="76"/>
      <c r="G18" s="66">
        <v>1</v>
      </c>
      <c r="H18" s="81" t="str">
        <f t="shared" si="1"/>
        <v/>
      </c>
      <c r="I18" s="67" t="str">
        <f>IF($J$2="","",$J$2)</f>
        <v/>
      </c>
      <c r="J18" s="66" t="str">
        <f t="shared" si="0"/>
        <v>Введите уровень успешности каждого задания</v>
      </c>
    </row>
    <row r="20" spans="1:10" ht="15.75" x14ac:dyDescent="0.25">
      <c r="A20" t="s">
        <v>79</v>
      </c>
      <c r="B20" t="s">
        <v>78</v>
      </c>
      <c r="C20" s="57" t="s">
        <v>68</v>
      </c>
    </row>
    <row r="21" spans="1:10" ht="15.75" x14ac:dyDescent="0.25">
      <c r="A21" s="56">
        <v>0</v>
      </c>
      <c r="B21" s="56">
        <f>A22-0.01</f>
        <v>0.28999999999999998</v>
      </c>
      <c r="C21" s="58" t="s">
        <v>69</v>
      </c>
    </row>
    <row r="22" spans="1:10" ht="15.75" x14ac:dyDescent="0.25">
      <c r="A22" s="56">
        <v>0.3</v>
      </c>
      <c r="B22" s="56">
        <f t="shared" ref="B22:B24" si="2">A23-0.01</f>
        <v>0.49</v>
      </c>
      <c r="C22" s="58" t="s">
        <v>70</v>
      </c>
    </row>
    <row r="23" spans="1:10" ht="15.75" x14ac:dyDescent="0.25">
      <c r="A23" s="56">
        <v>0.5</v>
      </c>
      <c r="B23" s="56">
        <f t="shared" si="2"/>
        <v>0.69</v>
      </c>
      <c r="C23" s="58" t="s">
        <v>84</v>
      </c>
    </row>
    <row r="24" spans="1:10" ht="15.75" x14ac:dyDescent="0.25">
      <c r="A24" s="56">
        <v>0.7</v>
      </c>
      <c r="B24" s="56">
        <f t="shared" si="2"/>
        <v>0.89</v>
      </c>
      <c r="C24" s="58" t="s">
        <v>71</v>
      </c>
    </row>
    <row r="25" spans="1:10" ht="15.75" x14ac:dyDescent="0.25">
      <c r="A25" s="56">
        <v>0.9</v>
      </c>
      <c r="B25" s="56">
        <v>1</v>
      </c>
      <c r="C25" s="58" t="s">
        <v>72</v>
      </c>
    </row>
  </sheetData>
  <sheetProtection password="CF7A" sheet="1" objects="1" scenarios="1" formatRows="0"/>
  <conditionalFormatting sqref="A21:C22 J11:J18">
    <cfRule type="expression" dxfId="1" priority="1">
      <formula>$I11&lt;$A$23</formula>
    </cfRule>
  </conditionalFormatting>
  <pageMargins left="0.7" right="0.7" top="0.75" bottom="0.75" header="0.3" footer="0.3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topLeftCell="D1" zoomScale="80" zoomScaleNormal="80" workbookViewId="0">
      <selection activeCell="O9" sqref="O9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16.28515625" style="55" customWidth="1"/>
    <col min="5" max="5" width="17.7109375" style="55" customWidth="1"/>
    <col min="6" max="6" width="13.85546875" style="55" bestFit="1" customWidth="1"/>
    <col min="7" max="7" width="6.42578125" style="55" bestFit="1" customWidth="1"/>
    <col min="8" max="8" width="10.5703125" style="55" bestFit="1" customWidth="1"/>
    <col min="9" max="9" width="19.42578125" style="55" customWidth="1"/>
    <col min="10" max="10" width="62.42578125" style="55" customWidth="1"/>
    <col min="11" max="16384" width="9.140625" style="55"/>
  </cols>
  <sheetData>
    <row r="1" spans="2:14" ht="15.75" customHeight="1" x14ac:dyDescent="0.25">
      <c r="C1" s="112" t="s">
        <v>77</v>
      </c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2:14" s="62" customFormat="1" x14ac:dyDescent="0.25">
      <c r="B2" s="61" t="s">
        <v>73</v>
      </c>
      <c r="C2" s="82">
        <v>29.2</v>
      </c>
      <c r="D2" s="82">
        <v>67.099999999999994</v>
      </c>
      <c r="E2" s="82">
        <v>11.5</v>
      </c>
      <c r="F2" s="82">
        <v>39.1</v>
      </c>
      <c r="G2" s="82">
        <v>46.7</v>
      </c>
      <c r="H2" s="82">
        <v>43.3</v>
      </c>
      <c r="I2" s="82">
        <v>47.5</v>
      </c>
      <c r="J2" s="82">
        <v>59.1</v>
      </c>
      <c r="K2" s="82">
        <v>49.7</v>
      </c>
      <c r="L2" s="82">
        <v>79.599999999999994</v>
      </c>
      <c r="M2" s="82">
        <v>74.900000000000006</v>
      </c>
      <c r="N2" s="82">
        <v>88.3</v>
      </c>
    </row>
    <row r="3" spans="2:14" ht="25.5" x14ac:dyDescent="0.25">
      <c r="C3" s="88" t="s">
        <v>85</v>
      </c>
      <c r="D3" s="88" t="s">
        <v>86</v>
      </c>
      <c r="E3" s="89" t="s">
        <v>87</v>
      </c>
      <c r="F3" s="89" t="s">
        <v>88</v>
      </c>
      <c r="G3" s="89" t="s">
        <v>89</v>
      </c>
      <c r="H3" s="88" t="s">
        <v>90</v>
      </c>
      <c r="I3" s="88" t="s">
        <v>91</v>
      </c>
      <c r="J3" s="89" t="s">
        <v>92</v>
      </c>
      <c r="K3" s="88" t="s">
        <v>93</v>
      </c>
      <c r="L3" s="89" t="s">
        <v>94</v>
      </c>
      <c r="M3" s="88" t="s">
        <v>95</v>
      </c>
      <c r="N3" s="89" t="s">
        <v>96</v>
      </c>
    </row>
    <row r="4" spans="2:14" x14ac:dyDescent="0.25">
      <c r="B4" s="69" t="s">
        <v>83</v>
      </c>
      <c r="C4" s="87">
        <f>IF(LEN(C3)&lt;4,1,1*LEFT(RIGHT(C3,3),1))</f>
        <v>1</v>
      </c>
      <c r="D4" s="87">
        <f t="shared" ref="D4:N4" si="0">IF(LEN(D3)&lt;4,1,1*LEFT(RIGHT(D3,3),1))</f>
        <v>2</v>
      </c>
      <c r="E4" s="87">
        <f t="shared" si="0"/>
        <v>1</v>
      </c>
      <c r="F4" s="87">
        <f t="shared" si="0"/>
        <v>2</v>
      </c>
      <c r="G4" s="87">
        <f t="shared" si="0"/>
        <v>3</v>
      </c>
      <c r="H4" s="87">
        <f t="shared" si="0"/>
        <v>1</v>
      </c>
      <c r="I4" s="87">
        <f t="shared" si="0"/>
        <v>2</v>
      </c>
      <c r="J4" s="87">
        <f t="shared" si="0"/>
        <v>1</v>
      </c>
      <c r="K4" s="87">
        <f t="shared" si="0"/>
        <v>1</v>
      </c>
      <c r="L4" s="87">
        <f t="shared" si="0"/>
        <v>1</v>
      </c>
      <c r="M4" s="87">
        <f t="shared" si="0"/>
        <v>1</v>
      </c>
      <c r="N4" s="87">
        <f t="shared" si="0"/>
        <v>1</v>
      </c>
    </row>
    <row r="5" spans="2:14" x14ac:dyDescent="0.25">
      <c r="B5" s="69" t="s">
        <v>81</v>
      </c>
      <c r="C5" s="87" t="str">
        <f>IF(LEN(C3)&lt;4,C3,LEFT(C3,LEN(C3)-4))</f>
        <v>ИК 1</v>
      </c>
      <c r="D5" s="87" t="str">
        <f t="shared" ref="D5:N5" si="1">IF(LEN(D3)&lt;4,D3,LEFT(D3,LEN(D3)-4))</f>
        <v>ИК 1</v>
      </c>
      <c r="E5" s="87" t="str">
        <f t="shared" si="1"/>
        <v>ИК 2</v>
      </c>
      <c r="F5" s="87" t="str">
        <f t="shared" si="1"/>
        <v>ИК 2</v>
      </c>
      <c r="G5" s="87" t="str">
        <f t="shared" si="1"/>
        <v>ИК 2</v>
      </c>
      <c r="H5" s="87" t="str">
        <f t="shared" si="1"/>
        <v>ИК 3</v>
      </c>
      <c r="I5" s="87" t="str">
        <f t="shared" si="1"/>
        <v>ИК 3</v>
      </c>
      <c r="J5" s="87" t="str">
        <f t="shared" si="1"/>
        <v>ГК1</v>
      </c>
      <c r="K5" s="87" t="str">
        <f t="shared" si="1"/>
        <v>ГК2</v>
      </c>
      <c r="L5" s="87" t="str">
        <f t="shared" si="1"/>
        <v>ГК3</v>
      </c>
      <c r="M5" s="87" t="str">
        <f t="shared" si="1"/>
        <v>ГК4</v>
      </c>
      <c r="N5" s="87" t="str">
        <f t="shared" si="1"/>
        <v>ФГК</v>
      </c>
    </row>
    <row r="6" spans="2:14" x14ac:dyDescent="0.25">
      <c r="B6" s="69" t="s">
        <v>82</v>
      </c>
      <c r="C6" s="87">
        <f>C4*C2</f>
        <v>29.2</v>
      </c>
      <c r="D6" s="87">
        <f t="shared" ref="D6:N6" si="2">D4*D2</f>
        <v>134.19999999999999</v>
      </c>
      <c r="E6" s="87">
        <f t="shared" si="2"/>
        <v>11.5</v>
      </c>
      <c r="F6" s="87">
        <f t="shared" si="2"/>
        <v>78.2</v>
      </c>
      <c r="G6" s="87">
        <f t="shared" si="2"/>
        <v>140.10000000000002</v>
      </c>
      <c r="H6" s="87">
        <f t="shared" si="2"/>
        <v>43.3</v>
      </c>
      <c r="I6" s="87">
        <f t="shared" si="2"/>
        <v>95</v>
      </c>
      <c r="J6" s="87">
        <f t="shared" si="2"/>
        <v>59.1</v>
      </c>
      <c r="K6" s="87">
        <f t="shared" si="2"/>
        <v>49.7</v>
      </c>
      <c r="L6" s="87">
        <f t="shared" si="2"/>
        <v>79.599999999999994</v>
      </c>
      <c r="M6" s="87">
        <f t="shared" si="2"/>
        <v>74.900000000000006</v>
      </c>
      <c r="N6" s="87">
        <f t="shared" si="2"/>
        <v>88.3</v>
      </c>
    </row>
    <row r="7" spans="2:14" x14ac:dyDescent="0.25">
      <c r="C7" s="55" t="s">
        <v>108</v>
      </c>
    </row>
    <row r="8" spans="2:14" x14ac:dyDescent="0.25">
      <c r="C8" s="55" t="s">
        <v>75</v>
      </c>
      <c r="D8" s="55" t="s">
        <v>74</v>
      </c>
    </row>
    <row r="9" spans="2:14" ht="21" x14ac:dyDescent="0.35">
      <c r="F9" s="78" t="str">
        <f>IF(COUNTIF(C2:N2,"")=0,"","Введите уровень успешности каждого задания")</f>
        <v/>
      </c>
    </row>
    <row r="10" spans="2:14" ht="94.5" x14ac:dyDescent="0.25">
      <c r="B10" s="79" t="s">
        <v>60</v>
      </c>
      <c r="C10" s="79" t="s">
        <v>62</v>
      </c>
      <c r="D10" s="79" t="s">
        <v>63</v>
      </c>
      <c r="E10" s="79" t="s">
        <v>66</v>
      </c>
      <c r="F10" s="74" t="s">
        <v>64</v>
      </c>
      <c r="G10" s="74" t="s">
        <v>65</v>
      </c>
      <c r="H10" s="74" t="s">
        <v>61</v>
      </c>
      <c r="I10" s="74" t="s">
        <v>67</v>
      </c>
      <c r="J10" s="74" t="s">
        <v>80</v>
      </c>
    </row>
    <row r="11" spans="2:14" ht="15.75" x14ac:dyDescent="0.25">
      <c r="B11" s="75" t="str">
        <f>АнализКл!B11</f>
        <v>ИК 1</v>
      </c>
      <c r="C11" s="85" t="str">
        <f>АнализКл!C11</f>
        <v>Содержание изложения</v>
      </c>
      <c r="D11" s="80">
        <f>АнализКл!D11</f>
        <v>0</v>
      </c>
      <c r="E11" s="86">
        <f>АнализКл!E11</f>
        <v>0</v>
      </c>
      <c r="F11" s="76">
        <f>АнализКл!F11</f>
        <v>0</v>
      </c>
      <c r="G11" s="66">
        <f>АнализКл!G11</f>
        <v>2</v>
      </c>
      <c r="H11" s="81">
        <f>IF(I11="","",I11*G11)</f>
        <v>1.6339999999999997</v>
      </c>
      <c r="I11" s="77">
        <f t="shared" ref="I11:I18" si="3">IF(COUNTIFS($C$5:$N$5,$B11,$C$2:$N$2,"")=0,SUMIFS($C$6:$N$6,$C$5:$N$5,$B11)/$G11/100,"")</f>
        <v>0.81699999999999984</v>
      </c>
      <c r="J11" s="76" t="str">
        <f t="shared" ref="J11:J18" si="4">IF(I11="",$F$9,IF(I11&gt;=$A$25,$C$25,IF(I11&gt;=$A$24,$C$24,IF(I11&gt;=$A$23,$C$23,IF(I11&gt;=$A$22,$C$22,$C$21)))))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2" spans="2:14" ht="15.75" x14ac:dyDescent="0.25">
      <c r="B12" s="75" t="str">
        <f>АнализКл!B12</f>
        <v>ИК 2</v>
      </c>
      <c r="C12" s="85" t="str">
        <f>АнализКл!C12</f>
        <v>Сжатие исходного текста</v>
      </c>
      <c r="D12" s="80">
        <f>АнализКл!D12</f>
        <v>0</v>
      </c>
      <c r="E12" s="86">
        <f>АнализКл!E12</f>
        <v>0</v>
      </c>
      <c r="F12" s="76">
        <f>АнализКл!F12</f>
        <v>0</v>
      </c>
      <c r="G12" s="66">
        <f>АнализКл!G12</f>
        <v>3</v>
      </c>
      <c r="H12" s="81">
        <f t="shared" ref="H12:H18" si="5">IF(I12="","",I12*G12)</f>
        <v>2.2980000000000005</v>
      </c>
      <c r="I12" s="77">
        <f t="shared" si="3"/>
        <v>0.76600000000000013</v>
      </c>
      <c r="J12" s="76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3" spans="2:14" ht="31.5" x14ac:dyDescent="0.25">
      <c r="B13" s="75" t="str">
        <f>АнализКл!B13</f>
        <v>ИК 3</v>
      </c>
      <c r="C13" s="84" t="str">
        <f>АнализКл!C13</f>
        <v>Смысловая цельность, речевая связность и последовательность изложения</v>
      </c>
      <c r="D13" s="80">
        <f>АнализКл!D13</f>
        <v>0</v>
      </c>
      <c r="E13" s="86">
        <f>АнализКл!E13</f>
        <v>0</v>
      </c>
      <c r="F13" s="76">
        <f>АнализКл!F13</f>
        <v>0</v>
      </c>
      <c r="G13" s="66">
        <f>АнализКл!G13</f>
        <v>2</v>
      </c>
      <c r="H13" s="81">
        <f t="shared" si="5"/>
        <v>1.383</v>
      </c>
      <c r="I13" s="77">
        <f t="shared" si="3"/>
        <v>0.6915</v>
      </c>
      <c r="J13" s="76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4" spans="2:14" ht="15.75" x14ac:dyDescent="0.25">
      <c r="B14" s="75" t="str">
        <f>АнализКл!B14</f>
        <v>ГК1</v>
      </c>
      <c r="C14" s="84" t="str">
        <f>АнализКл!C14</f>
        <v>Соблюдение орфографических норм</v>
      </c>
      <c r="D14" s="80">
        <f>АнализКл!D14</f>
        <v>0</v>
      </c>
      <c r="E14" s="86">
        <f>АнализКл!E14</f>
        <v>0</v>
      </c>
      <c r="F14" s="76">
        <f>АнализКл!F14</f>
        <v>0</v>
      </c>
      <c r="G14" s="66">
        <f>АнализКл!G14</f>
        <v>1</v>
      </c>
      <c r="H14" s="81">
        <f t="shared" si="5"/>
        <v>0.59099999999999997</v>
      </c>
      <c r="I14" s="77">
        <f t="shared" si="3"/>
        <v>0.59099999999999997</v>
      </c>
      <c r="J14" s="76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5" spans="2:14" ht="15.75" x14ac:dyDescent="0.25">
      <c r="B15" s="75" t="str">
        <f>АнализКл!B15</f>
        <v>ГК2</v>
      </c>
      <c r="C15" s="84" t="str">
        <f>АнализКл!C15</f>
        <v>Соблюдение пунктуационных норм</v>
      </c>
      <c r="D15" s="80">
        <f>АнализКл!D15</f>
        <v>0</v>
      </c>
      <c r="E15" s="86">
        <f>АнализКл!E15</f>
        <v>0</v>
      </c>
      <c r="F15" s="76">
        <f>АнализКл!F15</f>
        <v>0</v>
      </c>
      <c r="G15" s="66">
        <f>АнализКл!G15</f>
        <v>1</v>
      </c>
      <c r="H15" s="81">
        <f t="shared" si="5"/>
        <v>0.49700000000000005</v>
      </c>
      <c r="I15" s="77">
        <f t="shared" si="3"/>
        <v>0.49700000000000005</v>
      </c>
      <c r="J15" s="76" t="str">
        <f t="shared" si="4"/>
        <v>Данный элемент содержания усвоен на низком уровне. Требуется коррекция.</v>
      </c>
    </row>
    <row r="16" spans="2:14" ht="15.75" x14ac:dyDescent="0.25">
      <c r="B16" s="75" t="str">
        <f>АнализКл!B16</f>
        <v>ГК3</v>
      </c>
      <c r="C16" s="84" t="str">
        <f>АнализКл!C16</f>
        <v>Соблюдение языковых норм</v>
      </c>
      <c r="D16" s="80">
        <f>АнализКл!D16</f>
        <v>0</v>
      </c>
      <c r="E16" s="86">
        <f>АнализКл!E16</f>
        <v>0</v>
      </c>
      <c r="F16" s="76">
        <f>АнализКл!F16</f>
        <v>0</v>
      </c>
      <c r="G16" s="66">
        <f>АнализКл!G16</f>
        <v>1</v>
      </c>
      <c r="H16" s="81">
        <f t="shared" si="5"/>
        <v>0.79599999999999993</v>
      </c>
      <c r="I16" s="77">
        <f t="shared" si="3"/>
        <v>0.79599999999999993</v>
      </c>
      <c r="J16" s="76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7" spans="1:10" ht="15.75" x14ac:dyDescent="0.25">
      <c r="B17" s="75" t="str">
        <f>АнализКл!B17</f>
        <v>ГК4</v>
      </c>
      <c r="C17" s="84" t="str">
        <f>АнализКл!C17</f>
        <v>Соблюдение речевых норм</v>
      </c>
      <c r="D17" s="80">
        <f>АнализКл!D17</f>
        <v>0</v>
      </c>
      <c r="E17" s="86">
        <f>АнализКл!E17</f>
        <v>0</v>
      </c>
      <c r="F17" s="76">
        <f>АнализКл!F17</f>
        <v>0</v>
      </c>
      <c r="G17" s="66">
        <f>АнализКл!G17</f>
        <v>1</v>
      </c>
      <c r="H17" s="81">
        <f t="shared" si="5"/>
        <v>0.74900000000000011</v>
      </c>
      <c r="I17" s="77">
        <f t="shared" si="3"/>
        <v>0.74900000000000011</v>
      </c>
      <c r="J17" s="76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8" spans="1:10" ht="31.5" x14ac:dyDescent="0.25">
      <c r="B18" s="75" t="str">
        <f>АнализКл!B18</f>
        <v>ФГК</v>
      </c>
      <c r="C18" s="84" t="str">
        <f>АнализКл!C18</f>
        <v>Соблюдение фактологической точности в фоновом материале</v>
      </c>
      <c r="D18" s="80">
        <f>АнализКл!D18</f>
        <v>0</v>
      </c>
      <c r="E18" s="86">
        <f>АнализКл!E18</f>
        <v>0</v>
      </c>
      <c r="F18" s="76">
        <f>АнализКл!F18</f>
        <v>0</v>
      </c>
      <c r="G18" s="66">
        <f>АнализКл!G18</f>
        <v>1</v>
      </c>
      <c r="H18" s="81">
        <f t="shared" si="5"/>
        <v>0.88300000000000001</v>
      </c>
      <c r="I18" s="77">
        <f t="shared" si="3"/>
        <v>0.88300000000000001</v>
      </c>
      <c r="J18" s="76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20" spans="1:10" ht="15.75" x14ac:dyDescent="0.25">
      <c r="A20" s="70" t="s">
        <v>79</v>
      </c>
      <c r="B20" s="70" t="s">
        <v>78</v>
      </c>
      <c r="C20" s="71" t="s">
        <v>68</v>
      </c>
    </row>
    <row r="21" spans="1:10" ht="15.75" x14ac:dyDescent="0.25">
      <c r="A21" s="72">
        <v>0</v>
      </c>
      <c r="B21" s="72">
        <f>A22-0.01</f>
        <v>0.28999999999999998</v>
      </c>
      <c r="C21" s="73" t="s">
        <v>69</v>
      </c>
    </row>
    <row r="22" spans="1:10" ht="15.75" x14ac:dyDescent="0.25">
      <c r="A22" s="72">
        <v>0.3</v>
      </c>
      <c r="B22" s="72">
        <f t="shared" ref="B22:B24" si="6">A23-0.01</f>
        <v>0.49</v>
      </c>
      <c r="C22" s="73" t="s">
        <v>70</v>
      </c>
    </row>
    <row r="23" spans="1:10" ht="15.75" x14ac:dyDescent="0.25">
      <c r="A23" s="72">
        <v>0.5</v>
      </c>
      <c r="B23" s="72">
        <f t="shared" si="6"/>
        <v>0.69</v>
      </c>
      <c r="C23" s="73" t="s">
        <v>84</v>
      </c>
    </row>
    <row r="24" spans="1:10" ht="15.75" x14ac:dyDescent="0.25">
      <c r="A24" s="72">
        <v>0.7</v>
      </c>
      <c r="B24" s="72">
        <f t="shared" si="6"/>
        <v>0.89</v>
      </c>
      <c r="C24" s="73" t="s">
        <v>71</v>
      </c>
    </row>
    <row r="25" spans="1:10" ht="15.75" x14ac:dyDescent="0.25">
      <c r="A25" s="72">
        <v>0.9</v>
      </c>
      <c r="B25" s="72">
        <v>1</v>
      </c>
      <c r="C25" s="73" t="s">
        <v>72</v>
      </c>
    </row>
  </sheetData>
  <sheetProtection password="CF7A" sheet="1" objects="1" scenarios="1" formatRows="0"/>
  <mergeCells count="1">
    <mergeCell ref="C1:N1"/>
  </mergeCells>
  <conditionalFormatting sqref="A21:C22 J11:J18">
    <cfRule type="expression" dxfId="0" priority="1786">
      <formula>$I11&lt;$A$23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2018-01-22T13:41:27Z</cp:lastPrinted>
  <dcterms:created xsi:type="dcterms:W3CDTF">2006-09-28T05:33:49Z</dcterms:created>
  <dcterms:modified xsi:type="dcterms:W3CDTF">2018-01-22T13:42:01Z</dcterms:modified>
</cp:coreProperties>
</file>