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АнализКл!$A$7:$J$33</definedName>
    <definedName name="_xlnm.Print_Area" localSheetId="3">АнализОО!$A$7:$K$33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24" i="26" l="1"/>
  <c r="D24" i="26"/>
  <c r="E24" i="26"/>
  <c r="F24" i="26"/>
  <c r="G24" i="26"/>
  <c r="C25" i="26"/>
  <c r="D25" i="26"/>
  <c r="E25" i="26"/>
  <c r="F25" i="26"/>
  <c r="G25" i="26"/>
  <c r="C26" i="26"/>
  <c r="D26" i="26"/>
  <c r="E26" i="26"/>
  <c r="F26" i="26"/>
  <c r="G26" i="26"/>
  <c r="B25" i="26"/>
  <c r="B26" i="26"/>
  <c r="I25" i="25"/>
  <c r="H25" i="25" s="1"/>
  <c r="I26" i="25"/>
  <c r="H26" i="25" s="1"/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C22" i="26"/>
  <c r="D22" i="26"/>
  <c r="E22" i="26"/>
  <c r="F22" i="26"/>
  <c r="G22" i="26"/>
  <c r="C23" i="26"/>
  <c r="D23" i="26"/>
  <c r="E23" i="26"/>
  <c r="F23" i="26"/>
  <c r="G23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I24" i="25"/>
  <c r="I23" i="25" l="1"/>
  <c r="H24" i="25"/>
  <c r="H23" i="25" l="1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I25" i="26" s="1"/>
  <c r="H25" i="26" s="1"/>
  <c r="S4" i="26"/>
  <c r="S6" i="26" s="1"/>
  <c r="I20" i="26" s="1"/>
  <c r="I22" i="26"/>
  <c r="I18" i="25"/>
  <c r="H18" i="25" s="1"/>
  <c r="I19" i="25"/>
  <c r="H19" i="25" s="1"/>
  <c r="I20" i="25"/>
  <c r="H20" i="25" s="1"/>
  <c r="I21" i="25"/>
  <c r="H21" i="25" s="1"/>
  <c r="I22" i="25"/>
  <c r="I14" i="26" l="1"/>
  <c r="I16" i="26"/>
  <c r="I21" i="26"/>
  <c r="I19" i="26"/>
  <c r="I17" i="26"/>
  <c r="I13" i="26"/>
  <c r="I23" i="26"/>
  <c r="I24" i="26"/>
  <c r="I26" i="26"/>
  <c r="I12" i="26"/>
  <c r="I15" i="26"/>
  <c r="H22" i="25"/>
  <c r="H23" i="26" l="1"/>
  <c r="H24" i="26"/>
  <c r="H26" i="26"/>
  <c r="H22" i="26"/>
  <c r="H21" i="26"/>
  <c r="H20" i="26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J25" i="26" s="1"/>
  <c r="F9" i="25"/>
  <c r="J25" i="25" l="1"/>
  <c r="J26" i="25"/>
  <c r="J23" i="25"/>
  <c r="J24" i="25"/>
  <c r="J23" i="26"/>
  <c r="J24" i="26"/>
  <c r="J15" i="25"/>
  <c r="J21" i="25"/>
  <c r="J20" i="25"/>
  <c r="J19" i="25"/>
  <c r="J22" i="25"/>
  <c r="J18" i="25"/>
  <c r="J12" i="26"/>
  <c r="J22" i="26"/>
  <c r="J26" i="26"/>
  <c r="J14" i="26"/>
  <c r="J21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32" i="26"/>
  <c r="B31" i="26"/>
  <c r="B30" i="26"/>
  <c r="B29" i="26"/>
  <c r="B30" i="25"/>
  <c r="B31" i="25"/>
  <c r="B32" i="25"/>
  <c r="B2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<sst xmlns="http://schemas.openxmlformats.org/spreadsheetml/2006/main" count="219" uniqueCount="122">
  <si>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</si>
  <si>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</si>
  <si>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</si>
  <si>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</si>
  <si>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</si>
  <si>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</si>
  <si>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</si>
  <si>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</si>
  <si>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</si>
  <si>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</si>
  <si>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</si>
  <si>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</si>
  <si>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</si>
  <si>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</si>
  <si>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</si>
  <si>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</si>
  <si>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</si>
  <si>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</si>
  <si>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</si>
  <si>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</si>
  <si>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</si>
  <si>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</si>
  <si>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</si>
  <si>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</si>
  <si>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</si>
  <si>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</si>
  <si>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</si>
  <si>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</si>
  <si>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</si>
  <si>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</si>
  <si>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</si>
  <si>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</si>
  <si>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</si>
  <si>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</si>
  <si>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</si>
  <si>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</si>
  <si>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</si>
  <si>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</si>
  <si>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</si>
  <si>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</si>
  <si>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</si>
  <si>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</si>
  <si>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</si>
  <si>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</si>
  <si>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</si>
  <si>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</si>
  <si>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</si>
  <si>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</si>
  <si>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</si>
  <si>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</si>
  <si>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</si>
  <si>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</si>
  <si>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</si>
  <si>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</si>
  <si>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</si>
  <si>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</si>
  <si>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</si>
  <si>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</si>
  <si>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</si>
  <si>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</si>
  <si>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</si>
  <si>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</si>
  <si>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</si>
  <si>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</si>
  <si>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</si>
  <si>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</si>
  <si>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</si>
  <si>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</si>
  <si>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</si>
  <si>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</si>
  <si>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</si>
  <si>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</si>
  <si>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</si>
  <si>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</si>
  <si>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</si>
  <si>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</si>
  <si>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</si>
  <si>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</si>
  <si>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</si>
  <si>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</si>
  <si>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</si>
  <si>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</si>
  <si>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</si>
  <si>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</si>
  <si>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</si>
  <si>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 xml:space="preserve">Орфоэпические нормы (постановка ударения) </t>
  </si>
  <si>
    <t xml:space="preserve">9.1 </t>
  </si>
  <si>
    <t xml:space="preserve">1.1 </t>
  </si>
  <si>
    <t xml:space="preserve">Базовый </t>
  </si>
  <si>
    <t xml:space="preserve">Лексические нормы (употребление слова в соответствии с точным лексическим значением) </t>
  </si>
  <si>
    <t xml:space="preserve">9. 2 </t>
  </si>
  <si>
    <t xml:space="preserve">Морфологические нормы (образование форм слова) </t>
  </si>
  <si>
    <t xml:space="preserve">9.3 </t>
  </si>
  <si>
    <t xml:space="preserve">Правописание корней </t>
  </si>
  <si>
    <t xml:space="preserve">6.5 </t>
  </si>
  <si>
    <t xml:space="preserve">Правописание приставок </t>
  </si>
  <si>
    <t xml:space="preserve">6.6 </t>
  </si>
  <si>
    <t xml:space="preserve">Правописание суффиксов различных частей речи личных окончаний </t>
  </si>
  <si>
    <t xml:space="preserve">6.7 </t>
  </si>
  <si>
    <t xml:space="preserve">Правописание личных окончаний глаголов и суффиксов причастий </t>
  </si>
  <si>
    <t xml:space="preserve">6.10 </t>
  </si>
  <si>
    <t xml:space="preserve">Правописание НЕ, НИ с разными частями речи </t>
  </si>
  <si>
    <t xml:space="preserve">6.11; 6.13 </t>
  </si>
  <si>
    <t xml:space="preserve">Слитное, раздельное, дефисное написание слов </t>
  </si>
  <si>
    <t xml:space="preserve">6.16 </t>
  </si>
  <si>
    <t xml:space="preserve">Правописание -Н-, -НН- в разных частях речи </t>
  </si>
  <si>
    <t xml:space="preserve">6.8 </t>
  </si>
  <si>
    <t xml:space="preserve">Знаки препинания в ССП и простом предложении с однородными членами  </t>
  </si>
  <si>
    <t xml:space="preserve">7.2; 7.18 </t>
  </si>
  <si>
    <t xml:space="preserve">Знаки препинания в предложениях с обособленными членами </t>
  </si>
  <si>
    <t xml:space="preserve">7.7 </t>
  </si>
  <si>
    <t xml:space="preserve">Знаки препинания при словах и конструкциях, грамматически не связанных с членами предложения </t>
  </si>
  <si>
    <t xml:space="preserve">7.8 </t>
  </si>
  <si>
    <t xml:space="preserve">Знаки препинания в СПП </t>
  </si>
  <si>
    <t xml:space="preserve">7.12 </t>
  </si>
  <si>
    <t xml:space="preserve">Знаки препинания в СП с разными видами связи </t>
  </si>
  <si>
    <t xml:space="preserve">7.13; 7.15 </t>
  </si>
  <si>
    <t xml:space="preserve">Лексические нормы (исправление лексических ошибок) </t>
  </si>
  <si>
    <t xml:space="preserve">9.2 </t>
  </si>
  <si>
    <t>11
1 б</t>
  </si>
  <si>
    <t>11
2 б</t>
  </si>
  <si>
    <t>КДР по русскому языку (10 кл.) 21.12.2017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</si>
</sst>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R33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7" width="6.140625" customWidth="1"/>
  </cols>
  <sheetData>
    <row r="2" spans="2:18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2:18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  <c r="P3" s="70">
        <v>14</v>
      </c>
      <c r="Q3" s="69">
        <v>15</v>
      </c>
      <c r="R3" s="70">
        <v>16</v>
      </c>
    </row>
    <row r="4" spans="2:18" x14ac:dyDescent="0.25">
      <c r="C4" s="85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8" x14ac:dyDescent="0.25">
      <c r="C5" s="85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8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18" x14ac:dyDescent="0.25">
      <c r="C7" s="55" t="s">
        <v>121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8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8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8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8" ht="31.5" x14ac:dyDescent="0.25">
      <c r="B11" s="65">
        <v>1</v>
      </c>
      <c r="C11" s="87" t="s">
        <v>85</v>
      </c>
      <c r="D11" s="82" t="s">
        <v>86</v>
      </c>
      <c r="E11" s="88" t="s">
        <v>87</v>
      </c>
      <c r="F11" s="78" t="s">
        <v>88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6" si="0">IF(I11="",$F$9,IF(I11&gt;=$A$33,$C$33,IF(I11&gt;=$A$32,$C$32,IF(I11&gt;=$A$31,$C$31,IF(I11&gt;=$A$30,$C$30,$C$29)))))</f>
        <v>Введите уровень успешности каждого задания</v>
      </c>
    </row>
    <row r="12" spans="2:18" ht="47.25" x14ac:dyDescent="0.25">
      <c r="B12" s="65">
        <v>2</v>
      </c>
      <c r="C12" s="87" t="s">
        <v>89</v>
      </c>
      <c r="D12" s="82" t="s">
        <v>90</v>
      </c>
      <c r="E12" s="88" t="s">
        <v>87</v>
      </c>
      <c r="F12" s="78" t="s">
        <v>88</v>
      </c>
      <c r="G12" s="66">
        <v>1</v>
      </c>
      <c r="H12" s="83" t="str">
        <f t="shared" ref="H12:H26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8" ht="31.5" x14ac:dyDescent="0.25">
      <c r="B13" s="65">
        <v>3</v>
      </c>
      <c r="C13" s="86" t="s">
        <v>91</v>
      </c>
      <c r="D13" s="82" t="s">
        <v>92</v>
      </c>
      <c r="E13" s="88" t="s">
        <v>87</v>
      </c>
      <c r="F13" s="78" t="s">
        <v>88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8" ht="15.75" x14ac:dyDescent="0.25">
      <c r="B14" s="65">
        <v>4</v>
      </c>
      <c r="C14" s="86" t="s">
        <v>93</v>
      </c>
      <c r="D14" s="82" t="s">
        <v>94</v>
      </c>
      <c r="E14" s="88" t="s">
        <v>87</v>
      </c>
      <c r="F14" s="78" t="s">
        <v>88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8" ht="15.75" x14ac:dyDescent="0.25">
      <c r="B15" s="65">
        <v>5</v>
      </c>
      <c r="C15" s="86" t="s">
        <v>95</v>
      </c>
      <c r="D15" s="82" t="s">
        <v>96</v>
      </c>
      <c r="E15" s="88" t="s">
        <v>87</v>
      </c>
      <c r="F15" s="78" t="s">
        <v>88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8" ht="31.5" x14ac:dyDescent="0.25">
      <c r="B16" s="65">
        <v>6</v>
      </c>
      <c r="C16" s="86" t="s">
        <v>97</v>
      </c>
      <c r="D16" s="82" t="s">
        <v>98</v>
      </c>
      <c r="E16" s="88" t="s">
        <v>87</v>
      </c>
      <c r="F16" s="78" t="s">
        <v>88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6" t="s">
        <v>99</v>
      </c>
      <c r="D17" s="82" t="s">
        <v>100</v>
      </c>
      <c r="E17" s="88" t="s">
        <v>87</v>
      </c>
      <c r="F17" s="78" t="s">
        <v>88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6" t="s">
        <v>101</v>
      </c>
      <c r="D18" s="82" t="s">
        <v>102</v>
      </c>
      <c r="E18" s="88" t="s">
        <v>87</v>
      </c>
      <c r="F18" s="78" t="s">
        <v>88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6" t="s">
        <v>103</v>
      </c>
      <c r="D19" s="82" t="s">
        <v>104</v>
      </c>
      <c r="E19" s="88" t="s">
        <v>87</v>
      </c>
      <c r="F19" s="78" t="s">
        <v>88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6" t="s">
        <v>105</v>
      </c>
      <c r="D20" s="82" t="s">
        <v>106</v>
      </c>
      <c r="E20" s="88" t="s">
        <v>87</v>
      </c>
      <c r="F20" s="78" t="s">
        <v>88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31.5" x14ac:dyDescent="0.25">
      <c r="B21" s="65">
        <v>11</v>
      </c>
      <c r="C21" s="86" t="s">
        <v>107</v>
      </c>
      <c r="D21" s="82" t="s">
        <v>108</v>
      </c>
      <c r="E21" s="88" t="s">
        <v>87</v>
      </c>
      <c r="F21" s="78" t="s">
        <v>88</v>
      </c>
      <c r="G21" s="66">
        <v>2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1:10" ht="31.5" x14ac:dyDescent="0.25">
      <c r="B22" s="65">
        <v>12</v>
      </c>
      <c r="C22" s="86" t="s">
        <v>109</v>
      </c>
      <c r="D22" s="82" t="s">
        <v>110</v>
      </c>
      <c r="E22" s="88" t="s">
        <v>87</v>
      </c>
      <c r="F22" s="78" t="s">
        <v>88</v>
      </c>
      <c r="G22" s="66">
        <v>1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1:10" ht="47.25" x14ac:dyDescent="0.25">
      <c r="B23" s="65">
        <v>13</v>
      </c>
      <c r="C23" s="86" t="s">
        <v>111</v>
      </c>
      <c r="D23" s="82" t="s">
        <v>112</v>
      </c>
      <c r="E23" s="88" t="s">
        <v>87</v>
      </c>
      <c r="F23" s="78" t="s">
        <v>88</v>
      </c>
      <c r="G23" s="66">
        <v>1</v>
      </c>
      <c r="H23" s="83" t="str">
        <f t="shared" ref="H23:H25" si="2">IF(I23="","",I23*G23)</f>
        <v/>
      </c>
      <c r="I23" s="67" t="str">
        <f t="shared" ref="I23" si="3">IF($O$2="","",$O$2)</f>
        <v/>
      </c>
      <c r="J23" s="66" t="str">
        <f t="shared" si="0"/>
        <v>Введите уровень успешности каждого задания</v>
      </c>
    </row>
    <row r="24" spans="1:10" ht="15.75" x14ac:dyDescent="0.25">
      <c r="B24" s="65">
        <v>14</v>
      </c>
      <c r="C24" s="86" t="s">
        <v>113</v>
      </c>
      <c r="D24" s="82" t="s">
        <v>114</v>
      </c>
      <c r="E24" s="88" t="s">
        <v>87</v>
      </c>
      <c r="F24" s="78" t="s">
        <v>88</v>
      </c>
      <c r="G24" s="66">
        <v>1</v>
      </c>
      <c r="H24" s="83" t="str">
        <f t="shared" si="2"/>
        <v/>
      </c>
      <c r="I24" s="67" t="str">
        <f>IF($P$2="","",$P$2)</f>
        <v/>
      </c>
      <c r="J24" s="66" t="str">
        <f t="shared" si="0"/>
        <v>Введите уровень успешности каждого задания</v>
      </c>
    </row>
    <row r="25" spans="1:10" ht="31.5" x14ac:dyDescent="0.25">
      <c r="B25" s="65">
        <v>15</v>
      </c>
      <c r="C25" s="86" t="s">
        <v>115</v>
      </c>
      <c r="D25" s="82" t="s">
        <v>116</v>
      </c>
      <c r="E25" s="88" t="s">
        <v>87</v>
      </c>
      <c r="F25" s="78" t="s">
        <v>88</v>
      </c>
      <c r="G25" s="66">
        <v>1</v>
      </c>
      <c r="H25" s="83" t="str">
        <f t="shared" si="2"/>
        <v/>
      </c>
      <c r="I25" s="67" t="str">
        <f>IF($Q$2="","",$Q$2)</f>
        <v/>
      </c>
      <c r="J25" s="66" t="str">
        <f t="shared" si="0"/>
        <v>Введите уровень успешности каждого задания</v>
      </c>
    </row>
    <row r="26" spans="1:10" ht="31.5" x14ac:dyDescent="0.25">
      <c r="B26" s="65">
        <v>16</v>
      </c>
      <c r="C26" s="86" t="s">
        <v>117</v>
      </c>
      <c r="D26" s="82" t="s">
        <v>118</v>
      </c>
      <c r="E26" s="88" t="s">
        <v>87</v>
      </c>
      <c r="F26" s="78" t="s">
        <v>88</v>
      </c>
      <c r="G26" s="66">
        <v>1</v>
      </c>
      <c r="H26" s="83" t="str">
        <f t="shared" si="1"/>
        <v/>
      </c>
      <c r="I26" s="67" t="str">
        <f>IF($R$2="","",$R$2)</f>
        <v/>
      </c>
      <c r="J26" s="66" t="str">
        <f t="shared" si="0"/>
        <v>Введите уровень успешности каждого задания</v>
      </c>
    </row>
    <row r="28" spans="1:10" ht="15.75" x14ac:dyDescent="0.25">
      <c r="A28" t="s">
        <v>79</v>
      </c>
      <c r="B28" t="s">
        <v>78</v>
      </c>
      <c r="C28" s="57" t="s">
        <v>68</v>
      </c>
    </row>
    <row r="29" spans="1:10" ht="15.75" x14ac:dyDescent="0.25">
      <c r="A29" s="56">
        <v>0</v>
      </c>
      <c r="B29" s="56">
        <f>A30-0.01</f>
        <v>0.28999999999999998</v>
      </c>
      <c r="C29" s="58" t="s">
        <v>69</v>
      </c>
    </row>
    <row r="30" spans="1:10" ht="15.75" x14ac:dyDescent="0.25">
      <c r="A30" s="56">
        <v>0.3</v>
      </c>
      <c r="B30" s="56">
        <f t="shared" ref="B30:B32" si="4">A31-0.01</f>
        <v>0.49</v>
      </c>
      <c r="C30" s="58" t="s">
        <v>70</v>
      </c>
    </row>
    <row r="31" spans="1:10" ht="15.75" x14ac:dyDescent="0.25">
      <c r="A31" s="56">
        <v>0.5</v>
      </c>
      <c r="B31" s="56">
        <f t="shared" si="4"/>
        <v>0.69</v>
      </c>
      <c r="C31" s="58" t="s">
        <v>84</v>
      </c>
    </row>
    <row r="32" spans="1:10" ht="15.75" x14ac:dyDescent="0.25">
      <c r="A32" s="56">
        <v>0.7</v>
      </c>
      <c r="B32" s="56">
        <f t="shared" si="4"/>
        <v>0.89</v>
      </c>
      <c r="C32" s="58" t="s">
        <v>71</v>
      </c>
    </row>
    <row r="33" spans="1:3" ht="15.75" x14ac:dyDescent="0.25">
      <c r="A33" s="56">
        <v>0.9</v>
      </c>
      <c r="B33" s="56">
        <v>1</v>
      </c>
      <c r="C33" s="58" t="s">
        <v>72</v>
      </c>
    </row>
  </sheetData>
  <sheetProtection password="CF7A" sheet="1" objects="1" scenarios="1" formatRows="0"/>
  <conditionalFormatting sqref="A29:C30 J11:J26">
    <cfRule type="expression" dxfId="1" priority="1">
      <formula>$I11&lt;$A$31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80" zoomScaleNormal="80" workbookViewId="0">
      <selection activeCell="T2" sqref="T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9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19" s="62" customFormat="1" x14ac:dyDescent="0.25">
      <c r="B2" s="61" t="s">
        <v>73</v>
      </c>
      <c r="C2" s="84">
        <v>89.9</v>
      </c>
      <c r="D2" s="84">
        <v>80.900000000000006</v>
      </c>
      <c r="E2" s="84">
        <v>66.7</v>
      </c>
      <c r="F2" s="84">
        <v>89.8</v>
      </c>
      <c r="G2" s="84">
        <v>90.8</v>
      </c>
      <c r="H2" s="84">
        <v>92.7</v>
      </c>
      <c r="I2" s="84">
        <v>89.9</v>
      </c>
      <c r="J2" s="84">
        <v>88.6</v>
      </c>
      <c r="K2" s="84">
        <v>77.8</v>
      </c>
      <c r="L2" s="84">
        <v>75.900000000000006</v>
      </c>
      <c r="M2" s="84">
        <v>29.9</v>
      </c>
      <c r="N2" s="84">
        <v>60.2</v>
      </c>
      <c r="O2" s="84">
        <v>66.2</v>
      </c>
      <c r="P2" s="84">
        <v>67.2</v>
      </c>
      <c r="Q2" s="84">
        <v>57.3</v>
      </c>
      <c r="R2" s="84">
        <v>58.5</v>
      </c>
      <c r="S2" s="84">
        <v>80.2</v>
      </c>
    </row>
    <row r="3" spans="2:19" ht="25.5" x14ac:dyDescent="0.25">
      <c r="C3" s="90">
        <v>1</v>
      </c>
      <c r="D3" s="90">
        <v>2</v>
      </c>
      <c r="E3" s="90">
        <v>3</v>
      </c>
      <c r="F3" s="90">
        <v>4</v>
      </c>
      <c r="G3" s="90">
        <v>5</v>
      </c>
      <c r="H3" s="90">
        <v>6</v>
      </c>
      <c r="I3" s="90">
        <v>7</v>
      </c>
      <c r="J3" s="91">
        <v>8</v>
      </c>
      <c r="K3" s="91">
        <v>9</v>
      </c>
      <c r="L3" s="91">
        <v>10</v>
      </c>
      <c r="M3" s="91" t="s">
        <v>119</v>
      </c>
      <c r="N3" s="91" t="s">
        <v>120</v>
      </c>
      <c r="O3" s="91">
        <v>12</v>
      </c>
      <c r="P3" s="90">
        <v>13</v>
      </c>
      <c r="Q3" s="91">
        <v>14</v>
      </c>
      <c r="R3" s="90">
        <v>15</v>
      </c>
      <c r="S3" s="91">
        <v>16</v>
      </c>
    </row>
    <row r="4" spans="2:19" x14ac:dyDescent="0.25">
      <c r="B4" s="71" t="s">
        <v>83</v>
      </c>
      <c r="C4" s="89">
        <f>IF(LEN(C3)&lt;4,1,1*LEFT(RIGHT(C3,3),1))</f>
        <v>1</v>
      </c>
      <c r="D4" s="89">
        <f t="shared" ref="D4:S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1</v>
      </c>
      <c r="L4" s="89">
        <f t="shared" si="0"/>
        <v>1</v>
      </c>
      <c r="M4" s="89">
        <f t="shared" si="0"/>
        <v>1</v>
      </c>
      <c r="N4" s="89">
        <f t="shared" si="0"/>
        <v>2</v>
      </c>
      <c r="O4" s="89">
        <f t="shared" si="0"/>
        <v>1</v>
      </c>
      <c r="P4" s="89">
        <f t="shared" si="0"/>
        <v>1</v>
      </c>
      <c r="Q4" s="89">
        <f t="shared" si="0"/>
        <v>1</v>
      </c>
      <c r="R4" s="89">
        <f t="shared" si="0"/>
        <v>1</v>
      </c>
      <c r="S4" s="89">
        <f t="shared" si="0"/>
        <v>1</v>
      </c>
    </row>
    <row r="5" spans="2:19" x14ac:dyDescent="0.25">
      <c r="B5" s="71" t="s">
        <v>81</v>
      </c>
      <c r="C5" s="89">
        <f>IF(LEN(C3)&lt;4,C3,LEFT(C3,LEN(C3)-4))</f>
        <v>1</v>
      </c>
      <c r="D5" s="89">
        <f t="shared" ref="D5:S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>
        <f t="shared" si="1"/>
        <v>8</v>
      </c>
      <c r="K5" s="89">
        <f t="shared" si="1"/>
        <v>9</v>
      </c>
      <c r="L5" s="89">
        <f t="shared" si="1"/>
        <v>10</v>
      </c>
      <c r="M5" s="89" t="str">
        <f t="shared" si="1"/>
        <v>11</v>
      </c>
      <c r="N5" s="89" t="str">
        <f t="shared" si="1"/>
        <v>11</v>
      </c>
      <c r="O5" s="89">
        <f t="shared" si="1"/>
        <v>12</v>
      </c>
      <c r="P5" s="89">
        <f t="shared" si="1"/>
        <v>13</v>
      </c>
      <c r="Q5" s="89">
        <f t="shared" si="1"/>
        <v>14</v>
      </c>
      <c r="R5" s="89">
        <f t="shared" si="1"/>
        <v>15</v>
      </c>
      <c r="S5" s="89">
        <f t="shared" si="1"/>
        <v>16</v>
      </c>
    </row>
    <row r="6" spans="2:19" x14ac:dyDescent="0.25">
      <c r="B6" s="71" t="s">
        <v>82</v>
      </c>
      <c r="C6" s="89">
        <f>C4*C2</f>
        <v>89.9</v>
      </c>
      <c r="D6" s="89">
        <f t="shared" ref="D6:S6" si="2">D4*D2</f>
        <v>80.900000000000006</v>
      </c>
      <c r="E6" s="89">
        <f t="shared" si="2"/>
        <v>66.7</v>
      </c>
      <c r="F6" s="89">
        <f t="shared" si="2"/>
        <v>89.8</v>
      </c>
      <c r="G6" s="89">
        <f t="shared" si="2"/>
        <v>90.8</v>
      </c>
      <c r="H6" s="89">
        <f t="shared" si="2"/>
        <v>92.7</v>
      </c>
      <c r="I6" s="89">
        <f t="shared" si="2"/>
        <v>89.9</v>
      </c>
      <c r="J6" s="89">
        <f t="shared" si="2"/>
        <v>88.6</v>
      </c>
      <c r="K6" s="89">
        <f t="shared" si="2"/>
        <v>77.8</v>
      </c>
      <c r="L6" s="89">
        <f t="shared" si="2"/>
        <v>75.900000000000006</v>
      </c>
      <c r="M6" s="89">
        <f t="shared" si="2"/>
        <v>29.9</v>
      </c>
      <c r="N6" s="89">
        <f t="shared" si="2"/>
        <v>120.4</v>
      </c>
      <c r="O6" s="89">
        <f t="shared" si="2"/>
        <v>66.2</v>
      </c>
      <c r="P6" s="89">
        <f t="shared" si="2"/>
        <v>67.2</v>
      </c>
      <c r="Q6" s="89">
        <f t="shared" si="2"/>
        <v>57.3</v>
      </c>
      <c r="R6" s="89">
        <f t="shared" si="2"/>
        <v>58.5</v>
      </c>
      <c r="S6" s="89">
        <f t="shared" si="2"/>
        <v>80.2</v>
      </c>
    </row>
    <row r="7" spans="2:19" x14ac:dyDescent="0.25">
      <c r="C7" s="55" t="s">
        <v>121</v>
      </c>
    </row>
    <row r="8" spans="2:19" x14ac:dyDescent="0.25">
      <c r="C8" s="55" t="s">
        <v>75</v>
      </c>
      <c r="D8" s="55" t="s">
        <v>74</v>
      </c>
    </row>
    <row r="9" spans="2:19" ht="21" x14ac:dyDescent="0.35">
      <c r="F9" s="80" t="str">
        <f>IF(COUNTIF(C2:S2,"")=0,"","Введите уровень успешности каждого задания")</f>
        <v/>
      </c>
    </row>
    <row r="10" spans="2:19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9" ht="31.5" x14ac:dyDescent="0.25">
      <c r="B11" s="77">
        <f>АнализКл!B11</f>
        <v>1</v>
      </c>
      <c r="C11" s="87" t="str">
        <f>АнализКл!C11</f>
        <v xml:space="preserve">Орфоэпические нормы (постановка ударения) </v>
      </c>
      <c r="D11" s="82" t="str">
        <f>АнализКл!D11</f>
        <v xml:space="preserve">9.1 </v>
      </c>
      <c r="E11" s="88" t="str">
        <f>АнализКл!E11</f>
        <v xml:space="preserve">1.1 </v>
      </c>
      <c r="F11" s="78" t="str">
        <f>АнализКл!F11</f>
        <v xml:space="preserve">Базовый </v>
      </c>
      <c r="G11" s="66">
        <f>АнализКл!G11</f>
        <v>1</v>
      </c>
      <c r="H11" s="83">
        <f>IF(I11="","",I11*G11)</f>
        <v>0.89900000000000002</v>
      </c>
      <c r="I11" s="79">
        <f t="shared" ref="I11:I26" si="3">IF(COUNTIFS($C$5:$S$5,$B11,$C$2:$S$2,"")=0,SUMIFS($C$6:$S$6,$C$5:$S$5,$B11)/$G11/100,"")</f>
        <v>0.89900000000000002</v>
      </c>
      <c r="J11" s="78" t="str">
        <f t="shared" ref="J11:J26" si="4">IF(I11="",$F$9,IF(I11&gt;=$A$33,$C$33,IF(I11&gt;=$A$32,$C$32,IF(I11&gt;=$A$31,$C$31,IF(I11&gt;=$A$30,$C$30,$C$29)))))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9" ht="47.25" x14ac:dyDescent="0.25">
      <c r="B12" s="77">
        <f>АнализКл!B12</f>
        <v>2</v>
      </c>
      <c r="C12" s="87" t="str">
        <f>АнализКл!C12</f>
        <v xml:space="preserve">Лексические нормы (употребление слова в соответствии с точным лексическим значением) </v>
      </c>
      <c r="D12" s="82" t="str">
        <f>АнализКл!D12</f>
        <v xml:space="preserve">9. 2 </v>
      </c>
      <c r="E12" s="88" t="str">
        <f>АнализКл!E12</f>
        <v xml:space="preserve">1.1 </v>
      </c>
      <c r="F12" s="78" t="str">
        <f>АнализКл!F12</f>
        <v xml:space="preserve">Базовый </v>
      </c>
      <c r="G12" s="66">
        <f>АнализКл!G12</f>
        <v>1</v>
      </c>
      <c r="H12" s="83">
        <f t="shared" ref="H12:H26" si="5">IF(I12="","",I12*G12)</f>
        <v>0.80900000000000005</v>
      </c>
      <c r="I12" s="79">
        <f t="shared" si="3"/>
        <v>0.80900000000000005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9" ht="31.5" x14ac:dyDescent="0.25">
      <c r="B13" s="77">
        <f>АнализКл!B13</f>
        <v>3</v>
      </c>
      <c r="C13" s="86" t="str">
        <f>АнализКл!C13</f>
        <v xml:space="preserve">Морфологические нормы (образование форм слова) </v>
      </c>
      <c r="D13" s="82" t="str">
        <f>АнализКл!D13</f>
        <v xml:space="preserve">9.3 </v>
      </c>
      <c r="E13" s="88" t="str">
        <f>АнализКл!E13</f>
        <v xml:space="preserve">1.1 </v>
      </c>
      <c r="F13" s="78" t="str">
        <f>АнализКл!F13</f>
        <v xml:space="preserve">Базовый </v>
      </c>
      <c r="G13" s="66">
        <f>АнализКл!G13</f>
        <v>1</v>
      </c>
      <c r="H13" s="83">
        <f t="shared" si="5"/>
        <v>0.66700000000000004</v>
      </c>
      <c r="I13" s="79">
        <f t="shared" si="3"/>
        <v>0.66700000000000004</v>
      </c>
      <c r="J1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9" ht="15.75" x14ac:dyDescent="0.25">
      <c r="B14" s="77">
        <f>АнализКл!B14</f>
        <v>4</v>
      </c>
      <c r="C14" s="86" t="str">
        <f>АнализКл!C14</f>
        <v xml:space="preserve">Правописание корней </v>
      </c>
      <c r="D14" s="82" t="str">
        <f>АнализКл!D14</f>
        <v xml:space="preserve">6.5 </v>
      </c>
      <c r="E14" s="88" t="str">
        <f>АнализКл!E14</f>
        <v xml:space="preserve">1.1 </v>
      </c>
      <c r="F14" s="78" t="str">
        <f>АнализКл!F14</f>
        <v xml:space="preserve">Базовый </v>
      </c>
      <c r="G14" s="66">
        <f>АнализКл!G14</f>
        <v>1</v>
      </c>
      <c r="H14" s="83">
        <f t="shared" si="5"/>
        <v>0.89800000000000002</v>
      </c>
      <c r="I14" s="79">
        <f t="shared" si="3"/>
        <v>0.89800000000000002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9" ht="15.75" x14ac:dyDescent="0.25">
      <c r="B15" s="77">
        <f>АнализКл!B15</f>
        <v>5</v>
      </c>
      <c r="C15" s="86" t="str">
        <f>АнализКл!C15</f>
        <v xml:space="preserve">Правописание приставок </v>
      </c>
      <c r="D15" s="82" t="str">
        <f>АнализКл!D15</f>
        <v xml:space="preserve">6.6 </v>
      </c>
      <c r="E15" s="88" t="str">
        <f>АнализКл!E15</f>
        <v xml:space="preserve">1.1 </v>
      </c>
      <c r="F15" s="78" t="str">
        <f>АнализКл!F15</f>
        <v xml:space="preserve">Базовый </v>
      </c>
      <c r="G15" s="66">
        <f>АнализКл!G15</f>
        <v>1</v>
      </c>
      <c r="H15" s="83">
        <f t="shared" si="5"/>
        <v>0.90799999999999992</v>
      </c>
      <c r="I15" s="79">
        <f t="shared" si="3"/>
        <v>0.90799999999999992</v>
      </c>
      <c r="J15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6" spans="2:19" ht="31.5" x14ac:dyDescent="0.25">
      <c r="B16" s="77">
        <f>АнализКл!B16</f>
        <v>6</v>
      </c>
      <c r="C16" s="86" t="str">
        <f>АнализКл!C16</f>
        <v xml:space="preserve">Правописание суффиксов различных частей речи личных окончаний </v>
      </c>
      <c r="D16" s="82" t="str">
        <f>АнализКл!D16</f>
        <v xml:space="preserve">6.7 </v>
      </c>
      <c r="E16" s="88" t="str">
        <f>АнализКл!E16</f>
        <v xml:space="preserve">1.1 </v>
      </c>
      <c r="F16" s="78" t="str">
        <f>АнализКл!F16</f>
        <v xml:space="preserve">Базовый </v>
      </c>
      <c r="G16" s="66">
        <f>АнализКл!G16</f>
        <v>1</v>
      </c>
      <c r="H16" s="83">
        <f t="shared" si="5"/>
        <v>0.92700000000000005</v>
      </c>
      <c r="I16" s="79">
        <f t="shared" si="3"/>
        <v>0.92700000000000005</v>
      </c>
      <c r="J16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7" spans="1:10" ht="31.5" x14ac:dyDescent="0.25">
      <c r="B17" s="77">
        <f>АнализКл!B17</f>
        <v>7</v>
      </c>
      <c r="C17" s="86" t="str">
        <f>АнализКл!C17</f>
        <v xml:space="preserve">Правописание личных окончаний глаголов и суффиксов причастий </v>
      </c>
      <c r="D17" s="82" t="str">
        <f>АнализКл!D17</f>
        <v xml:space="preserve">6.10 </v>
      </c>
      <c r="E17" s="88" t="str">
        <f>АнализКл!E17</f>
        <v xml:space="preserve">1.1 </v>
      </c>
      <c r="F17" s="78" t="str">
        <f>АнализКл!F17</f>
        <v xml:space="preserve">Базовый </v>
      </c>
      <c r="G17" s="66">
        <f>АнализКл!G17</f>
        <v>1</v>
      </c>
      <c r="H17" s="83">
        <f t="shared" si="5"/>
        <v>0.89900000000000002</v>
      </c>
      <c r="I17" s="79">
        <f t="shared" si="3"/>
        <v>0.89900000000000002</v>
      </c>
      <c r="J17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31.5" x14ac:dyDescent="0.25">
      <c r="B18" s="77">
        <f>АнализКл!B18</f>
        <v>8</v>
      </c>
      <c r="C18" s="86" t="str">
        <f>АнализКл!C18</f>
        <v xml:space="preserve">Правописание НЕ, НИ с разными частями речи </v>
      </c>
      <c r="D18" s="82" t="str">
        <f>АнализКл!D18</f>
        <v xml:space="preserve">6.11; 6.13 </v>
      </c>
      <c r="E18" s="88" t="str">
        <f>АнализКл!E18</f>
        <v xml:space="preserve">1.1 </v>
      </c>
      <c r="F18" s="78" t="str">
        <f>АнализКл!F18</f>
        <v xml:space="preserve">Базовый </v>
      </c>
      <c r="G18" s="66">
        <f>АнализКл!G18</f>
        <v>1</v>
      </c>
      <c r="H18" s="83">
        <f t="shared" si="5"/>
        <v>0.8859999999999999</v>
      </c>
      <c r="I18" s="79">
        <f t="shared" si="3"/>
        <v>0.8859999999999999</v>
      </c>
      <c r="J18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31.5" x14ac:dyDescent="0.25">
      <c r="B19" s="77">
        <f>АнализКл!B19</f>
        <v>9</v>
      </c>
      <c r="C19" s="86" t="str">
        <f>АнализКл!C19</f>
        <v xml:space="preserve">Слитное, раздельное, дефисное написание слов </v>
      </c>
      <c r="D19" s="82" t="str">
        <f>АнализКл!D19</f>
        <v xml:space="preserve">6.16 </v>
      </c>
      <c r="E19" s="88" t="str">
        <f>АнализКл!E19</f>
        <v xml:space="preserve">1.1 </v>
      </c>
      <c r="F19" s="78" t="str">
        <f>АнализКл!F19</f>
        <v xml:space="preserve">Базовый </v>
      </c>
      <c r="G19" s="66">
        <f>АнализКл!G19</f>
        <v>1</v>
      </c>
      <c r="H19" s="83">
        <f t="shared" si="5"/>
        <v>0.77800000000000002</v>
      </c>
      <c r="I19" s="79">
        <f t="shared" si="3"/>
        <v>0.77800000000000002</v>
      </c>
      <c r="J19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10" ht="31.5" x14ac:dyDescent="0.25">
      <c r="B20" s="77">
        <f>АнализКл!B20</f>
        <v>10</v>
      </c>
      <c r="C20" s="86" t="str">
        <f>АнализКл!C20</f>
        <v xml:space="preserve">Правописание -Н-, -НН- в разных частях речи </v>
      </c>
      <c r="D20" s="82" t="str">
        <f>АнализКл!D20</f>
        <v xml:space="preserve">6.8 </v>
      </c>
      <c r="E20" s="88" t="str">
        <f>АнализКл!E20</f>
        <v xml:space="preserve">1.1 </v>
      </c>
      <c r="F20" s="78" t="str">
        <f>АнализКл!F20</f>
        <v xml:space="preserve">Базовый </v>
      </c>
      <c r="G20" s="66">
        <f>АнализКл!G20</f>
        <v>1</v>
      </c>
      <c r="H20" s="83">
        <f t="shared" si="5"/>
        <v>0.75900000000000001</v>
      </c>
      <c r="I20" s="79">
        <f t="shared" si="3"/>
        <v>0.75900000000000001</v>
      </c>
      <c r="J20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1" spans="1:10" ht="31.5" x14ac:dyDescent="0.25">
      <c r="B21" s="77">
        <f>АнализКл!B21</f>
        <v>11</v>
      </c>
      <c r="C21" s="86" t="str">
        <f>АнализКл!C21</f>
        <v xml:space="preserve">Знаки препинания в ССП и простом предложении с однородными членами  </v>
      </c>
      <c r="D21" s="82" t="str">
        <f>АнализКл!D21</f>
        <v xml:space="preserve">7.2; 7.18 </v>
      </c>
      <c r="E21" s="88" t="str">
        <f>АнализКл!E21</f>
        <v xml:space="preserve">1.1 </v>
      </c>
      <c r="F21" s="78" t="str">
        <f>АнализКл!F21</f>
        <v xml:space="preserve">Базовый </v>
      </c>
      <c r="G21" s="66">
        <f>АнализКл!G21</f>
        <v>2</v>
      </c>
      <c r="H21" s="83">
        <f t="shared" si="5"/>
        <v>1.5030000000000001</v>
      </c>
      <c r="I21" s="79">
        <f t="shared" si="3"/>
        <v>0.75150000000000006</v>
      </c>
      <c r="J21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2" spans="1:10" ht="31.5" x14ac:dyDescent="0.25">
      <c r="B22" s="77">
        <f>АнализКл!B22</f>
        <v>12</v>
      </c>
      <c r="C22" s="86" t="str">
        <f>АнализКл!C22</f>
        <v xml:space="preserve">Знаки препинания в предложениях с обособленными членами </v>
      </c>
      <c r="D22" s="82" t="str">
        <f>АнализКл!D22</f>
        <v xml:space="preserve">7.7 </v>
      </c>
      <c r="E22" s="88" t="str">
        <f>АнализКл!E22</f>
        <v xml:space="preserve">1.1 </v>
      </c>
      <c r="F22" s="78" t="str">
        <f>АнализКл!F22</f>
        <v xml:space="preserve">Базовый </v>
      </c>
      <c r="G22" s="66">
        <f>АнализКл!G22</f>
        <v>1</v>
      </c>
      <c r="H22" s="83">
        <f t="shared" si="5"/>
        <v>0.66200000000000003</v>
      </c>
      <c r="I22" s="79">
        <f t="shared" si="3"/>
        <v>0.66200000000000003</v>
      </c>
      <c r="J22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1:10" ht="47.25" x14ac:dyDescent="0.25">
      <c r="B23" s="77">
        <f>АнализКл!B23</f>
        <v>13</v>
      </c>
      <c r="C23" s="86" t="str">
        <f>АнализКл!C23</f>
        <v xml:space="preserve">Знаки препинания при словах и конструкциях, грамматически не связанных с членами предложения </v>
      </c>
      <c r="D23" s="82" t="str">
        <f>АнализКл!D23</f>
        <v xml:space="preserve">7.8 </v>
      </c>
      <c r="E23" s="88" t="str">
        <f>АнализКл!E23</f>
        <v xml:space="preserve">1.1 </v>
      </c>
      <c r="F23" s="78" t="str">
        <f>АнализКл!F23</f>
        <v xml:space="preserve">Базовый </v>
      </c>
      <c r="G23" s="66">
        <f>АнализКл!G23</f>
        <v>1</v>
      </c>
      <c r="H23" s="83">
        <f t="shared" ref="H23:H24" si="6">IF(I23="","",I23*G23)</f>
        <v>0.67200000000000004</v>
      </c>
      <c r="I23" s="79">
        <f t="shared" si="3"/>
        <v>0.67200000000000004</v>
      </c>
      <c r="J2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1:10" ht="15.75" x14ac:dyDescent="0.25">
      <c r="B24" s="77">
        <f>АнализКл!B24</f>
        <v>14</v>
      </c>
      <c r="C24" s="86" t="str">
        <f>АнализКл!C24</f>
        <v xml:space="preserve">Знаки препинания в СПП </v>
      </c>
      <c r="D24" s="82" t="str">
        <f>АнализКл!D24</f>
        <v xml:space="preserve">7.12 </v>
      </c>
      <c r="E24" s="88" t="str">
        <f>АнализКл!E24</f>
        <v xml:space="preserve">1.1 </v>
      </c>
      <c r="F24" s="78" t="str">
        <f>АнализКл!F24</f>
        <v xml:space="preserve">Базовый </v>
      </c>
      <c r="G24" s="66">
        <f>АнализКл!G24</f>
        <v>1</v>
      </c>
      <c r="H24" s="83">
        <f t="shared" si="6"/>
        <v>0.57299999999999995</v>
      </c>
      <c r="I24" s="79">
        <f t="shared" si="3"/>
        <v>0.57299999999999995</v>
      </c>
      <c r="J2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5" spans="1:10" ht="31.5" x14ac:dyDescent="0.25">
      <c r="B25" s="77">
        <f>АнализКл!B25</f>
        <v>15</v>
      </c>
      <c r="C25" s="86" t="str">
        <f>АнализКл!C25</f>
        <v xml:space="preserve">Знаки препинания в СП с разными видами связи </v>
      </c>
      <c r="D25" s="82" t="str">
        <f>АнализКл!D25</f>
        <v xml:space="preserve">7.13; 7.15 </v>
      </c>
      <c r="E25" s="88" t="str">
        <f>АнализКл!E25</f>
        <v xml:space="preserve">1.1 </v>
      </c>
      <c r="F25" s="78" t="str">
        <f>АнализКл!F25</f>
        <v xml:space="preserve">Базовый </v>
      </c>
      <c r="G25" s="66">
        <f>АнализКл!G25</f>
        <v>1</v>
      </c>
      <c r="H25" s="83">
        <f t="shared" ref="H25" si="7">IF(I25="","",I25*G25)</f>
        <v>0.58499999999999996</v>
      </c>
      <c r="I25" s="79">
        <f t="shared" si="3"/>
        <v>0.58499999999999996</v>
      </c>
      <c r="J2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6" spans="1:10" ht="31.5" x14ac:dyDescent="0.25">
      <c r="B26" s="77">
        <f>АнализКл!B26</f>
        <v>16</v>
      </c>
      <c r="C26" s="86" t="str">
        <f>АнализКл!C26</f>
        <v xml:space="preserve">Лексические нормы (исправление лексических ошибок) </v>
      </c>
      <c r="D26" s="82" t="str">
        <f>АнализКл!D26</f>
        <v xml:space="preserve">9.2 </v>
      </c>
      <c r="E26" s="88" t="str">
        <f>АнализКл!E26</f>
        <v xml:space="preserve">1.1 </v>
      </c>
      <c r="F26" s="78" t="str">
        <f>АнализКл!F26</f>
        <v xml:space="preserve">Базовый </v>
      </c>
      <c r="G26" s="66">
        <f>АнализКл!G26</f>
        <v>1</v>
      </c>
      <c r="H26" s="83">
        <f t="shared" si="5"/>
        <v>0.80200000000000005</v>
      </c>
      <c r="I26" s="79">
        <f t="shared" si="3"/>
        <v>0.80200000000000005</v>
      </c>
      <c r="J2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8" spans="1:10" ht="15.75" x14ac:dyDescent="0.25">
      <c r="A28" s="72" t="s">
        <v>79</v>
      </c>
      <c r="B28" s="72" t="s">
        <v>78</v>
      </c>
      <c r="C28" s="73" t="s">
        <v>68</v>
      </c>
    </row>
    <row r="29" spans="1:10" ht="15.75" x14ac:dyDescent="0.25">
      <c r="A29" s="74">
        <v>0</v>
      </c>
      <c r="B29" s="74">
        <f>A30-0.01</f>
        <v>0.28999999999999998</v>
      </c>
      <c r="C29" s="75" t="s">
        <v>69</v>
      </c>
    </row>
    <row r="30" spans="1:10" ht="15.75" x14ac:dyDescent="0.25">
      <c r="A30" s="74">
        <v>0.3</v>
      </c>
      <c r="B30" s="74">
        <f t="shared" ref="B30:B32" si="8">A31-0.01</f>
        <v>0.49</v>
      </c>
      <c r="C30" s="75" t="s">
        <v>70</v>
      </c>
    </row>
    <row r="31" spans="1:10" ht="15.75" x14ac:dyDescent="0.25">
      <c r="A31" s="74">
        <v>0.5</v>
      </c>
      <c r="B31" s="74">
        <f t="shared" si="8"/>
        <v>0.69</v>
      </c>
      <c r="C31" s="75" t="s">
        <v>84</v>
      </c>
    </row>
    <row r="32" spans="1:10" ht="15.75" x14ac:dyDescent="0.25">
      <c r="A32" s="74">
        <v>0.7</v>
      </c>
      <c r="B32" s="74">
        <f t="shared" si="8"/>
        <v>0.89</v>
      </c>
      <c r="C32" s="75" t="s">
        <v>71</v>
      </c>
    </row>
    <row r="33" spans="1:3" ht="15.75" x14ac:dyDescent="0.25">
      <c r="A33" s="74">
        <v>0.9</v>
      </c>
      <c r="B33" s="74">
        <v>1</v>
      </c>
      <c r="C33" s="75" t="s">
        <v>72</v>
      </c>
    </row>
  </sheetData>
  <sheetProtection password="CF7A" sheet="1" objects="1" scenarios="1" formatRows="0"/>
  <mergeCells count="1">
    <mergeCell ref="C1:N1"/>
  </mergeCells>
  <conditionalFormatting sqref="A29:C30 J11:J26">
    <cfRule type="expression" dxfId="0" priority="1786">
      <formula>$I11&lt;$A$31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2018-01-25T09:23:39Z</cp:lastPrinted>
  <dcterms:created xsi:type="dcterms:W3CDTF">2006-09-28T05:33:49Z</dcterms:created>
  <dcterms:modified xsi:type="dcterms:W3CDTF">2018-01-25T09:24:11Z</dcterms:modified>
</cp:coreProperties>
</file>